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<sst xmlns="http://schemas.openxmlformats.org/spreadsheetml/2006/main" count="156" uniqueCount="111">
  <si>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</si>
  <si>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</si>
  <si>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</si>
  <si>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</si>
  <si>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</si>
  <si>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</si>
  <si>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</si>
  <si>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</si>
  <si>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</si>
  <si>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</si>
  <si>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</si>
  <si>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</si>
  <si>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</si>
  <si>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</si>
  <si>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</si>
  <si>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</si>
  <si>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</si>
  <si>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</si>
  <si>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</si>
  <si>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</si>
  <si>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</si>
  <si>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</si>
  <si>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</si>
  <si>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</si>
  <si>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</si>
  <si>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</si>
  <si>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</si>
  <si>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</si>
  <si>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</si>
  <si>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</si>
  <si>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</si>
  <si>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</si>
  <si>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</si>
  <si>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</si>
  <si>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</si>
  <si>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</si>
  <si>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</si>
  <si>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</si>
  <si>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</si>
  <si>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</si>
  <si>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</si>
  <si>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</si>
  <si>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</si>
  <si>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</si>
  <si>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</si>
  <si>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</si>
  <si>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</si>
  <si>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</si>
  <si>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</si>
  <si>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</si>
  <si>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</si>
  <si>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</si>
  <si>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</si>
  <si>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</si>
  <si>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</si>
  <si>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</si>
  <si>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</si>
  <si>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</si>
  <si>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</si>
  <si>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</si>
  <si>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</si>
  <si>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</si>
  <si>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</si>
  <si>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</si>
  <si>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</si>
  <si>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</si>
  <si>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</si>
  <si>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</si>
  <si>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</si>
  <si>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</si>
  <si>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</si>
  <si>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</si>
  <si>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</si>
  <si>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</si>
  <si>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</si>
  <si>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стимулювання впровадження новацій у сфері муніципальних послуг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</si>
  <si>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</si>
  <si>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</si>
  <si>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</si>
  <si>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</si>
  <si>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</si>
  <si>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</si>
  <si>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</si>
  <si>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</si>
  <si>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</si>
  <si>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</si>
  <si>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</si>
  <si>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</si>
  <si>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</si>
  <si>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</si>
  <si>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</si>
  <si>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</si>
  <si>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</si>
  <si>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</si>
  <si>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</si>
  <si>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</si>
  <si>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</si>
  <si>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</si>
  <si>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</si>
  <si>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</si>
  <si>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</si>
  <si>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</si>
  <si>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</si>
  <si>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1 квартал, тис.грн.</t>
  </si>
  <si>
    <t>план на рік, тис.грн.</t>
  </si>
  <si>
    <t>Відсоток виконання плану 1-го кварталу</t>
  </si>
  <si>
    <t>Відсоток виконання річного плану</t>
  </si>
  <si>
    <t>Відхилення від тимчасового плану 1-го кварталу, тис.грн.</t>
  </si>
  <si>
    <t>Відхилення від річного плану, тис.грн.</t>
  </si>
  <si>
    <t>Надання пільгового довгострокового кредиту</t>
  </si>
  <si>
    <t>Аналіз використання коштів міського бюджету за 2014 рік станом на 12.03.2014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</si>
</sst>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i/>
      <sz val="14"/>
      <color indexed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6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201" fontId="61" fillId="0" borderId="1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22487.4</c:v>
                </c:pt>
                <c:pt idx="1">
                  <c:v>18878.8</c:v>
                </c:pt>
                <c:pt idx="2">
                  <c:v>1104.3</c:v>
                </c:pt>
                <c:pt idx="3">
                  <c:v>2504.300000000002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6580.299999999999</c:v>
                </c:pt>
                <c:pt idx="1">
                  <c:v>5873.300000000001</c:v>
                </c:pt>
                <c:pt idx="2">
                  <c:v>233.5</c:v>
                </c:pt>
                <c:pt idx="3">
                  <c:v>473.4999999999982</c:v>
                </c:pt>
              </c:numCache>
            </c:numRef>
          </c:val>
          <c:shape val="box"/>
        </c:ser>
        <c:shape val="box"/>
        <c:axId val="770916"/>
        <c:axId val="6938245"/>
      </c:bar3DChart>
      <c:catAx>
        <c:axId val="770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938245"/>
        <c:crosses val="autoZero"/>
        <c:auto val="1"/>
        <c:lblOffset val="100"/>
        <c:tickLblSkip val="1"/>
        <c:noMultiLvlLbl val="0"/>
      </c:catAx>
      <c:valAx>
        <c:axId val="69382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09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140003.30000000002</c:v>
                </c:pt>
                <c:pt idx="1">
                  <c:v>111575.9</c:v>
                </c:pt>
                <c:pt idx="2">
                  <c:v>7.6</c:v>
                </c:pt>
                <c:pt idx="3">
                  <c:v>8641.5</c:v>
                </c:pt>
                <c:pt idx="4">
                  <c:v>19014.8</c:v>
                </c:pt>
                <c:pt idx="5">
                  <c:v>232.9</c:v>
                </c:pt>
                <c:pt idx="6">
                  <c:v>530.6000000000255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37505.700000000004</c:v>
                </c:pt>
                <c:pt idx="1">
                  <c:v>34841.9</c:v>
                </c:pt>
                <c:pt idx="2">
                  <c:v>0.2</c:v>
                </c:pt>
                <c:pt idx="3">
                  <c:v>2370</c:v>
                </c:pt>
                <c:pt idx="4">
                  <c:v>210.10000000000002</c:v>
                </c:pt>
                <c:pt idx="5">
                  <c:v>8</c:v>
                </c:pt>
                <c:pt idx="6">
                  <c:v>75.50000000000307</c:v>
                </c:pt>
              </c:numCache>
            </c:numRef>
          </c:val>
          <c:shape val="box"/>
        </c:ser>
        <c:shape val="box"/>
        <c:axId val="62444206"/>
        <c:axId val="25126943"/>
      </c:bar3DChart>
      <c:catAx>
        <c:axId val="62444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126943"/>
        <c:crosses val="autoZero"/>
        <c:auto val="1"/>
        <c:lblOffset val="100"/>
        <c:tickLblSkip val="1"/>
        <c:noMultiLvlLbl val="0"/>
      </c:catAx>
      <c:valAx>
        <c:axId val="251269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442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96430</c:v>
                </c:pt>
                <c:pt idx="1">
                  <c:v>75362.8</c:v>
                </c:pt>
                <c:pt idx="2">
                  <c:v>3430.8</c:v>
                </c:pt>
                <c:pt idx="3">
                  <c:v>1299.7</c:v>
                </c:pt>
                <c:pt idx="4">
                  <c:v>9811.5</c:v>
                </c:pt>
                <c:pt idx="5">
                  <c:v>682.5</c:v>
                </c:pt>
                <c:pt idx="6">
                  <c:v>5842.699999999997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27371.700000000004</c:v>
                </c:pt>
                <c:pt idx="1">
                  <c:v>23940</c:v>
                </c:pt>
                <c:pt idx="2">
                  <c:v>613</c:v>
                </c:pt>
                <c:pt idx="3">
                  <c:v>367.1</c:v>
                </c:pt>
                <c:pt idx="4">
                  <c:v>417.80000000000007</c:v>
                </c:pt>
                <c:pt idx="5">
                  <c:v>222.5</c:v>
                </c:pt>
                <c:pt idx="6">
                  <c:v>1811.3000000000043</c:v>
                </c:pt>
              </c:numCache>
            </c:numRef>
          </c:val>
          <c:shape val="box"/>
        </c:ser>
        <c:shape val="box"/>
        <c:axId val="24815896"/>
        <c:axId val="22016473"/>
      </c:bar3DChart>
      <c:catAx>
        <c:axId val="24815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016473"/>
        <c:crosses val="autoZero"/>
        <c:auto val="1"/>
        <c:lblOffset val="100"/>
        <c:tickLblSkip val="1"/>
        <c:noMultiLvlLbl val="0"/>
      </c:catAx>
      <c:valAx>
        <c:axId val="220164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158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18423.5</c:v>
                </c:pt>
                <c:pt idx="1">
                  <c:v>13955.3</c:v>
                </c:pt>
                <c:pt idx="2">
                  <c:v>968.7</c:v>
                </c:pt>
                <c:pt idx="3">
                  <c:v>348.6</c:v>
                </c:pt>
                <c:pt idx="4">
                  <c:v>12</c:v>
                </c:pt>
                <c:pt idx="5">
                  <c:v>3138.900000000001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5320.499999999999</c:v>
                </c:pt>
                <c:pt idx="1">
                  <c:v>4463.7</c:v>
                </c:pt>
                <c:pt idx="2">
                  <c:v>29.8</c:v>
                </c:pt>
                <c:pt idx="3">
                  <c:v>51.5</c:v>
                </c:pt>
                <c:pt idx="5">
                  <c:v>775.4999999999993</c:v>
                </c:pt>
              </c:numCache>
            </c:numRef>
          </c:val>
          <c:shape val="box"/>
        </c:ser>
        <c:shape val="box"/>
        <c:axId val="63930530"/>
        <c:axId val="38503859"/>
      </c:bar3DChart>
      <c:catAx>
        <c:axId val="63930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503859"/>
        <c:crosses val="autoZero"/>
        <c:auto val="1"/>
        <c:lblOffset val="100"/>
        <c:tickLblSkip val="1"/>
        <c:noMultiLvlLbl val="0"/>
      </c:catAx>
      <c:valAx>
        <c:axId val="385038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305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5"/>
                <c:pt idx="0">
                  <c:v>6186.2</c:v>
                </c:pt>
                <c:pt idx="1">
                  <c:v>3863.4</c:v>
                </c:pt>
                <c:pt idx="2">
                  <c:v>156.7</c:v>
                </c:pt>
                <c:pt idx="3">
                  <c:v>288.6</c:v>
                </c:pt>
                <c:pt idx="4">
                  <c:v>1877.4999999999998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5"/>
                <c:pt idx="0">
                  <c:v>1724.8999999999999</c:v>
                </c:pt>
                <c:pt idx="1">
                  <c:v>1266.6</c:v>
                </c:pt>
                <c:pt idx="2">
                  <c:v>6.6</c:v>
                </c:pt>
                <c:pt idx="3">
                  <c:v>22</c:v>
                </c:pt>
                <c:pt idx="4">
                  <c:v>429.69999999999993</c:v>
                </c:pt>
              </c:numCache>
            </c:numRef>
          </c:val>
          <c:shape val="box"/>
        </c:ser>
        <c:shape val="box"/>
        <c:axId val="10990412"/>
        <c:axId val="31804845"/>
      </c:bar3DChart>
      <c:catAx>
        <c:axId val="10990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804845"/>
        <c:crosses val="autoZero"/>
        <c:auto val="1"/>
        <c:lblOffset val="100"/>
        <c:tickLblSkip val="2"/>
        <c:noMultiLvlLbl val="0"/>
      </c:catAx>
      <c:valAx>
        <c:axId val="31804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904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1293.9999999999998</c:v>
                </c:pt>
                <c:pt idx="1">
                  <c:v>656.2</c:v>
                </c:pt>
                <c:pt idx="2">
                  <c:v>139.7</c:v>
                </c:pt>
                <c:pt idx="3">
                  <c:v>439.5</c:v>
                </c:pt>
                <c:pt idx="4">
                  <c:v>58.59999999999974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365.70000000000005</c:v>
                </c:pt>
                <c:pt idx="1">
                  <c:v>332.70000000000005</c:v>
                </c:pt>
                <c:pt idx="2">
                  <c:v>9.1</c:v>
                </c:pt>
                <c:pt idx="4">
                  <c:v>23.9</c:v>
                </c:pt>
              </c:numCache>
            </c:numRef>
          </c:val>
          <c:shape val="box"/>
        </c:ser>
        <c:shape val="box"/>
        <c:axId val="17808150"/>
        <c:axId val="26055623"/>
      </c:bar3DChart>
      <c:catAx>
        <c:axId val="17808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055623"/>
        <c:crosses val="autoZero"/>
        <c:auto val="1"/>
        <c:lblOffset val="100"/>
        <c:tickLblSkip val="1"/>
        <c:noMultiLvlLbl val="0"/>
      </c:catAx>
      <c:valAx>
        <c:axId val="26055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081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25"/>
          <c:y val="-0.00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16532.1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5241.8</c:v>
                </c:pt>
              </c:numCache>
            </c:numRef>
          </c:val>
          <c:shape val="box"/>
        </c:ser>
        <c:shape val="box"/>
        <c:axId val="33174016"/>
        <c:axId val="30130689"/>
      </c:bar3DChart>
      <c:catAx>
        <c:axId val="33174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130689"/>
        <c:crosses val="autoZero"/>
        <c:auto val="1"/>
        <c:lblOffset val="100"/>
        <c:tickLblSkip val="1"/>
        <c:noMultiLvlLbl val="0"/>
      </c:catAx>
      <c:valAx>
        <c:axId val="301306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740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140003.30000000002</c:v>
                </c:pt>
                <c:pt idx="1">
                  <c:v>96430</c:v>
                </c:pt>
                <c:pt idx="2">
                  <c:v>18423.5</c:v>
                </c:pt>
                <c:pt idx="3">
                  <c:v>6186.2</c:v>
                </c:pt>
                <c:pt idx="4">
                  <c:v>1293.9999999999998</c:v>
                </c:pt>
                <c:pt idx="5">
                  <c:v>22487.4</c:v>
                </c:pt>
                <c:pt idx="6">
                  <c:v>16532.1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37505.700000000004</c:v>
                </c:pt>
                <c:pt idx="1">
                  <c:v>27371.700000000004</c:v>
                </c:pt>
                <c:pt idx="2">
                  <c:v>5320.499999999999</c:v>
                </c:pt>
                <c:pt idx="3">
                  <c:v>1724.8999999999999</c:v>
                </c:pt>
                <c:pt idx="4">
                  <c:v>365.70000000000005</c:v>
                </c:pt>
                <c:pt idx="5">
                  <c:v>6580.299999999999</c:v>
                </c:pt>
                <c:pt idx="6">
                  <c:v>5241.8</c:v>
                </c:pt>
              </c:numCache>
            </c:numRef>
          </c:val>
          <c:shape val="box"/>
        </c:ser>
        <c:shape val="box"/>
        <c:axId val="2740746"/>
        <c:axId val="24666715"/>
      </c:bar3DChart>
      <c:catAx>
        <c:axId val="2740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666715"/>
        <c:crosses val="autoZero"/>
        <c:auto val="1"/>
        <c:lblOffset val="100"/>
        <c:tickLblSkip val="1"/>
        <c:noMultiLvlLbl val="0"/>
      </c:catAx>
      <c:valAx>
        <c:axId val="24666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07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227074.3</c:v>
                </c:pt>
                <c:pt idx="1">
                  <c:v>31832.1</c:v>
                </c:pt>
                <c:pt idx="2">
                  <c:v>10146.300000000001</c:v>
                </c:pt>
                <c:pt idx="3">
                  <c:v>3397.9</c:v>
                </c:pt>
                <c:pt idx="4">
                  <c:v>3438.4</c:v>
                </c:pt>
                <c:pt idx="5">
                  <c:v>39900.90000000003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71622.5</c:v>
                </c:pt>
                <c:pt idx="1">
                  <c:v>953.4</c:v>
                </c:pt>
                <c:pt idx="2">
                  <c:v>2746.8999999999996</c:v>
                </c:pt>
                <c:pt idx="3">
                  <c:v>787.5</c:v>
                </c:pt>
                <c:pt idx="4">
                  <c:v>613.2</c:v>
                </c:pt>
                <c:pt idx="5">
                  <c:v>11319.699999999997</c:v>
                </c:pt>
              </c:numCache>
            </c:numRef>
          </c:val>
          <c:shape val="box"/>
        </c:ser>
        <c:shape val="box"/>
        <c:axId val="20673844"/>
        <c:axId val="51846869"/>
      </c:bar3DChart>
      <c:catAx>
        <c:axId val="20673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846869"/>
        <c:crosses val="autoZero"/>
        <c:auto val="1"/>
        <c:lblOffset val="100"/>
        <c:tickLblSkip val="1"/>
        <c:noMultiLvlLbl val="0"/>
      </c:catAx>
      <c:valAx>
        <c:axId val="518468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738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19" t="s">
        <v>110</v>
      </c>
      <c r="B1" s="119"/>
      <c r="C1" s="119"/>
      <c r="D1" s="119"/>
      <c r="E1" s="119"/>
      <c r="F1" s="119"/>
      <c r="G1" s="119"/>
      <c r="H1" s="119"/>
      <c r="I1" s="119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3" t="s">
        <v>50</v>
      </c>
      <c r="B3" s="120" t="s">
        <v>103</v>
      </c>
      <c r="C3" s="120" t="s">
        <v>104</v>
      </c>
      <c r="D3" s="120" t="s">
        <v>29</v>
      </c>
      <c r="E3" s="120" t="s">
        <v>28</v>
      </c>
      <c r="F3" s="120" t="s">
        <v>105</v>
      </c>
      <c r="G3" s="120" t="s">
        <v>106</v>
      </c>
      <c r="H3" s="120" t="s">
        <v>107</v>
      </c>
      <c r="I3" s="120" t="s">
        <v>108</v>
      </c>
    </row>
    <row r="4" spans="1:9" ht="24.75" customHeight="1">
      <c r="A4" s="124"/>
      <c r="B4" s="121"/>
      <c r="C4" s="121"/>
      <c r="D4" s="121"/>
      <c r="E4" s="121"/>
      <c r="F4" s="121"/>
      <c r="G4" s="121"/>
      <c r="H4" s="121"/>
      <c r="I4" s="121"/>
    </row>
    <row r="5" spans="1:9" ht="54" customHeight="1" thickBot="1">
      <c r="A5" s="125"/>
      <c r="B5" s="122"/>
      <c r="C5" s="122"/>
      <c r="D5" s="122"/>
      <c r="E5" s="122"/>
      <c r="F5" s="122"/>
      <c r="G5" s="122"/>
      <c r="H5" s="122"/>
      <c r="I5" s="122"/>
    </row>
    <row r="6" spans="1:9" ht="18.75" thickBot="1">
      <c r="A6" s="30" t="s">
        <v>34</v>
      </c>
      <c r="B6" s="55">
        <v>80601.7</v>
      </c>
      <c r="C6" s="56">
        <v>279531.5</v>
      </c>
      <c r="D6" s="57">
        <f>7985.1+539+415.1+9890.7+509.1+95.4+495.3+8129.6+543.8+124.7+4+806.2+1384.8+4074.5+2508.4-0.1+1809.8+197+2.8</f>
        <v>39515.20000000001</v>
      </c>
      <c r="E6" s="3">
        <f>D6/D134*100</f>
        <v>40.681623509257435</v>
      </c>
      <c r="F6" s="3">
        <f>D6/B6*100</f>
        <v>49.02526869780664</v>
      </c>
      <c r="G6" s="3">
        <f aca="true" t="shared" si="0" ref="G6:G41">D6/C6*100</f>
        <v>14.136224361118519</v>
      </c>
      <c r="H6" s="3">
        <f>B6-D6</f>
        <v>41086.499999999985</v>
      </c>
      <c r="I6" s="3">
        <f aca="true" t="shared" si="1" ref="I6:I41">C6-D6</f>
        <v>240016.3</v>
      </c>
    </row>
    <row r="7" spans="1:9" ht="18">
      <c r="A7" s="31" t="s">
        <v>3</v>
      </c>
      <c r="B7" s="52">
        <v>55353.4</v>
      </c>
      <c r="C7" s="53">
        <v>220378.6</v>
      </c>
      <c r="D7" s="54">
        <f>7985.1+61.4+9890.7+1.2+8129.6+806.2+1384.8+4074.5+2508.4-0.1+1256</f>
        <v>36097.8</v>
      </c>
      <c r="E7" s="1">
        <f>D7/D6*100</f>
        <v>91.35168239057373</v>
      </c>
      <c r="F7" s="1">
        <f>D7/B7*100</f>
        <v>65.21333829538926</v>
      </c>
      <c r="G7" s="1">
        <f t="shared" si="0"/>
        <v>16.379902585822762</v>
      </c>
      <c r="H7" s="1">
        <f>B7-D7</f>
        <v>19255.6</v>
      </c>
      <c r="I7" s="1">
        <f t="shared" si="1"/>
        <v>184280.8</v>
      </c>
    </row>
    <row r="8" spans="1:9" ht="18">
      <c r="A8" s="31" t="s">
        <v>2</v>
      </c>
      <c r="B8" s="52">
        <v>16.5</v>
      </c>
      <c r="C8" s="53">
        <v>44.6</v>
      </c>
      <c r="D8" s="54">
        <f>0.1+0.1</f>
        <v>0.2</v>
      </c>
      <c r="E8" s="13">
        <f>D8/D6*100</f>
        <v>0.000506134348301413</v>
      </c>
      <c r="F8" s="1">
        <f>D8/B8*100</f>
        <v>1.2121212121212122</v>
      </c>
      <c r="G8" s="1">
        <f t="shared" si="0"/>
        <v>0.4484304932735426</v>
      </c>
      <c r="H8" s="1">
        <f aca="true" t="shared" si="2" ref="H8:H30">B8-D8</f>
        <v>16.3</v>
      </c>
      <c r="I8" s="1">
        <f t="shared" si="1"/>
        <v>44.4</v>
      </c>
    </row>
    <row r="9" spans="1:9" ht="18">
      <c r="A9" s="31" t="s">
        <v>1</v>
      </c>
      <c r="B9" s="52">
        <v>4861.4</v>
      </c>
      <c r="C9" s="53">
        <v>17103.7</v>
      </c>
      <c r="D9" s="58">
        <f>538.7+346.9+429.4+56.3+419.6+508.1+71-0.1+453.2+98.5+2.8</f>
        <v>2924.4</v>
      </c>
      <c r="E9" s="1">
        <f>D9/D6*100</f>
        <v>7.4006964408632605</v>
      </c>
      <c r="F9" s="1">
        <f aca="true" t="shared" si="3" ref="F9:F39">D9/B9*100</f>
        <v>60.1555107582178</v>
      </c>
      <c r="G9" s="1">
        <f t="shared" si="0"/>
        <v>17.098054806854655</v>
      </c>
      <c r="H9" s="1">
        <f t="shared" si="2"/>
        <v>1936.9999999999995</v>
      </c>
      <c r="I9" s="1">
        <f t="shared" si="1"/>
        <v>14179.300000000001</v>
      </c>
    </row>
    <row r="10" spans="1:9" ht="18">
      <c r="A10" s="31" t="s">
        <v>0</v>
      </c>
      <c r="B10" s="52">
        <v>20011.8</v>
      </c>
      <c r="C10" s="53">
        <v>39445.5</v>
      </c>
      <c r="D10" s="59">
        <f>1.1+76.7+36.7+34.9+18.5+42.2+88.1+82.5</f>
        <v>380.70000000000005</v>
      </c>
      <c r="E10" s="1">
        <f>D10/D6*100</f>
        <v>0.9634267319917397</v>
      </c>
      <c r="F10" s="1">
        <f t="shared" si="3"/>
        <v>1.902377597217642</v>
      </c>
      <c r="G10" s="1">
        <f t="shared" si="0"/>
        <v>0.9651291021789559</v>
      </c>
      <c r="H10" s="1">
        <f t="shared" si="2"/>
        <v>19631.1</v>
      </c>
      <c r="I10" s="1">
        <f t="shared" si="1"/>
        <v>39064.8</v>
      </c>
    </row>
    <row r="11" spans="1:9" ht="18">
      <c r="A11" s="31" t="s">
        <v>15</v>
      </c>
      <c r="B11" s="52">
        <v>32.1</v>
      </c>
      <c r="C11" s="53">
        <v>281.8</v>
      </c>
      <c r="D11" s="54">
        <f>4+4+12.7</f>
        <v>20.7</v>
      </c>
      <c r="E11" s="1">
        <f>D11/D6*100</f>
        <v>0.05238490504919625</v>
      </c>
      <c r="F11" s="1">
        <f t="shared" si="3"/>
        <v>64.48598130841121</v>
      </c>
      <c r="G11" s="1">
        <f t="shared" si="0"/>
        <v>7.345635202271114</v>
      </c>
      <c r="H11" s="1">
        <f t="shared" si="2"/>
        <v>11.400000000000002</v>
      </c>
      <c r="I11" s="1">
        <f t="shared" si="1"/>
        <v>261.1</v>
      </c>
    </row>
    <row r="12" spans="1:9" ht="18.75" thickBot="1">
      <c r="A12" s="31" t="s">
        <v>35</v>
      </c>
      <c r="B12" s="53">
        <f>B6-B7-B8-B9-B10-B11</f>
        <v>326.4999999999949</v>
      </c>
      <c r="C12" s="53">
        <f>C6-C7-C8-C9-C10-C11</f>
        <v>2277.299999999991</v>
      </c>
      <c r="D12" s="53">
        <f>D6-D7-D8-D9-D10-D11</f>
        <v>91.40000000000877</v>
      </c>
      <c r="E12" s="1">
        <f>D12/D6*100</f>
        <v>0.23130339717376794</v>
      </c>
      <c r="F12" s="1">
        <f t="shared" si="3"/>
        <v>27.993874425730535</v>
      </c>
      <c r="G12" s="1">
        <f t="shared" si="0"/>
        <v>4.0135247881266904</v>
      </c>
      <c r="H12" s="1">
        <f t="shared" si="2"/>
        <v>235.0999999999861</v>
      </c>
      <c r="I12" s="1">
        <f t="shared" si="1"/>
        <v>2185.8999999999824</v>
      </c>
    </row>
    <row r="13" spans="1:9" s="47" customFormat="1" ht="18.75" customHeight="1" hidden="1">
      <c r="A13" s="114" t="s">
        <v>86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83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84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85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51566.9</v>
      </c>
      <c r="C17" s="56">
        <v>176050.5</v>
      </c>
      <c r="D17" s="57">
        <f>5329.2+6976.4+310.1+0.1+574.9+417.4+5396.4+2+668.9+83+171.9+366.8+7074.6+0.1+0.1+821.2+7.6+8.6+0.9</f>
        <v>28210.2</v>
      </c>
      <c r="E17" s="3">
        <f>D17/D134*100</f>
        <v>29.042918560980425</v>
      </c>
      <c r="F17" s="3">
        <f>D17/B17*100</f>
        <v>54.70602266182377</v>
      </c>
      <c r="G17" s="3">
        <f t="shared" si="0"/>
        <v>16.023924953351454</v>
      </c>
      <c r="H17" s="3">
        <f>B17-D17</f>
        <v>23356.7</v>
      </c>
      <c r="I17" s="3">
        <f t="shared" si="1"/>
        <v>147840.3</v>
      </c>
    </row>
    <row r="18" spans="1:9" ht="18">
      <c r="A18" s="31" t="s">
        <v>5</v>
      </c>
      <c r="B18" s="52">
        <v>37781.3</v>
      </c>
      <c r="C18" s="53">
        <v>133077.8</v>
      </c>
      <c r="D18" s="54">
        <f>5127.2+6545.1+310.1+0.1+5190.4+6767.1</f>
        <v>23940</v>
      </c>
      <c r="E18" s="1">
        <f>D18/D17*100</f>
        <v>84.86292192185805</v>
      </c>
      <c r="F18" s="1">
        <f t="shared" si="3"/>
        <v>63.364680410679355</v>
      </c>
      <c r="G18" s="1">
        <f t="shared" si="0"/>
        <v>17.9894768323492</v>
      </c>
      <c r="H18" s="1">
        <f t="shared" si="2"/>
        <v>13841.300000000003</v>
      </c>
      <c r="I18" s="1">
        <f t="shared" si="1"/>
        <v>109137.79999999999</v>
      </c>
    </row>
    <row r="19" spans="1:9" ht="18">
      <c r="A19" s="31" t="s">
        <v>2</v>
      </c>
      <c r="B19" s="52">
        <v>1754</v>
      </c>
      <c r="C19" s="53">
        <v>7565.3</v>
      </c>
      <c r="D19" s="54">
        <f>15+99.7+173.8+0.6+107.5+22.1+0.5+193.8+202.2+7.6+0.9</f>
        <v>823.7</v>
      </c>
      <c r="E19" s="1">
        <f>D19/D17*100</f>
        <v>2.9198658641200703</v>
      </c>
      <c r="F19" s="1">
        <f t="shared" si="3"/>
        <v>46.9612314709236</v>
      </c>
      <c r="G19" s="1">
        <f t="shared" si="0"/>
        <v>10.887869615216845</v>
      </c>
      <c r="H19" s="1">
        <f t="shared" si="2"/>
        <v>930.3</v>
      </c>
      <c r="I19" s="1">
        <f t="shared" si="1"/>
        <v>6741.6</v>
      </c>
    </row>
    <row r="20" spans="1:9" ht="18">
      <c r="A20" s="31" t="s">
        <v>1</v>
      </c>
      <c r="B20" s="52">
        <v>674.2</v>
      </c>
      <c r="C20" s="53">
        <v>2836.6</v>
      </c>
      <c r="D20" s="54">
        <f>50.7+162.6+43.4+2.3+47.2+1.8+59.1-0.1+62.8</f>
        <v>429.8</v>
      </c>
      <c r="E20" s="1">
        <f>D20/D17*100</f>
        <v>1.523562399415814</v>
      </c>
      <c r="F20" s="1">
        <f t="shared" si="3"/>
        <v>63.74962919015129</v>
      </c>
      <c r="G20" s="1">
        <f t="shared" si="0"/>
        <v>15.151942466332935</v>
      </c>
      <c r="H20" s="1">
        <f t="shared" si="2"/>
        <v>244.40000000000003</v>
      </c>
      <c r="I20" s="1">
        <f t="shared" si="1"/>
        <v>2406.7999999999997</v>
      </c>
    </row>
    <row r="21" spans="1:9" ht="18">
      <c r="A21" s="31" t="s">
        <v>0</v>
      </c>
      <c r="B21" s="52">
        <v>7505.6</v>
      </c>
      <c r="C21" s="53">
        <v>19349.6</v>
      </c>
      <c r="D21" s="54">
        <f>36.6+15.7+3.3+2+290.1+4.1+24.2+41.8-0.1+460.8+0.9</f>
        <v>879.4</v>
      </c>
      <c r="E21" s="1">
        <f>D21/D17*100</f>
        <v>3.1173121778647435</v>
      </c>
      <c r="F21" s="1">
        <f t="shared" si="3"/>
        <v>11.716584949904071</v>
      </c>
      <c r="G21" s="1">
        <f t="shared" si="0"/>
        <v>4.544796791664944</v>
      </c>
      <c r="H21" s="1">
        <f t="shared" si="2"/>
        <v>6626.200000000001</v>
      </c>
      <c r="I21" s="1">
        <f t="shared" si="1"/>
        <v>18470.199999999997</v>
      </c>
    </row>
    <row r="22" spans="1:9" ht="18">
      <c r="A22" s="31" t="s">
        <v>15</v>
      </c>
      <c r="B22" s="52">
        <v>352.7</v>
      </c>
      <c r="C22" s="53">
        <v>1388.5</v>
      </c>
      <c r="D22" s="54">
        <f>14.2+80.1+19.7+105+3.5+1.3</f>
        <v>223.8</v>
      </c>
      <c r="E22" s="1">
        <f>D22/D17*100</f>
        <v>0.7933300721015804</v>
      </c>
      <c r="F22" s="1">
        <f t="shared" si="3"/>
        <v>63.45335979586051</v>
      </c>
      <c r="G22" s="1">
        <f t="shared" si="0"/>
        <v>16.118113071660066</v>
      </c>
      <c r="H22" s="1">
        <f t="shared" si="2"/>
        <v>128.89999999999998</v>
      </c>
      <c r="I22" s="1">
        <f t="shared" si="1"/>
        <v>1164.7</v>
      </c>
    </row>
    <row r="23" spans="1:9" ht="18.75" thickBot="1">
      <c r="A23" s="31" t="s">
        <v>35</v>
      </c>
      <c r="B23" s="53">
        <f>B17-B18-B19-B20-B21-B22</f>
        <v>3499.0999999999976</v>
      </c>
      <c r="C23" s="53">
        <f>C17-C18-C19-C20-C21-C22</f>
        <v>11832.700000000012</v>
      </c>
      <c r="D23" s="53">
        <f>D17-D18-D19-D20-D21-D22</f>
        <v>1913.5000000000007</v>
      </c>
      <c r="E23" s="1">
        <f>D23/D17*100</f>
        <v>6.7830075646397425</v>
      </c>
      <c r="F23" s="1">
        <f t="shared" si="3"/>
        <v>54.68549055471412</v>
      </c>
      <c r="G23" s="1">
        <f t="shared" si="0"/>
        <v>16.17128804076837</v>
      </c>
      <c r="H23" s="1">
        <f t="shared" si="2"/>
        <v>1585.599999999997</v>
      </c>
      <c r="I23" s="1">
        <f t="shared" si="1"/>
        <v>9919.200000000012</v>
      </c>
    </row>
    <row r="24" spans="1:9" ht="56.25" hidden="1">
      <c r="A24" s="114" t="s">
        <v>94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95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96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97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98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99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100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9864.5</v>
      </c>
      <c r="C31" s="56">
        <v>38286.9</v>
      </c>
      <c r="D31" s="60">
        <f>1347.1+62.9+5.5+1121.1+3+1.1+2.6+0.1+234+6+147.2+4.6+1039.4+104.2+50.8+0.5+110.9+1079.5+38+332+67.8+22.1+92.4</f>
        <v>5872.799999999999</v>
      </c>
      <c r="E31" s="3">
        <f>D31/D134*100</f>
        <v>6.046155366673254</v>
      </c>
      <c r="F31" s="3">
        <f>D31/B31*100</f>
        <v>59.53469511886055</v>
      </c>
      <c r="G31" s="3">
        <f t="shared" si="0"/>
        <v>15.33892793618705</v>
      </c>
      <c r="H31" s="3">
        <f aca="true" t="shared" si="4" ref="H31:H41">B31-D31</f>
        <v>3991.7000000000007</v>
      </c>
      <c r="I31" s="3">
        <f t="shared" si="1"/>
        <v>32414.100000000002</v>
      </c>
    </row>
    <row r="32" spans="1:9" ht="18">
      <c r="A32" s="31" t="s">
        <v>3</v>
      </c>
      <c r="B32" s="52">
        <v>6784.1</v>
      </c>
      <c r="C32" s="53">
        <v>28976.1</v>
      </c>
      <c r="D32" s="54">
        <f>1119.5+1121.1+1039.4+104.2+1079.5</f>
        <v>4463.7</v>
      </c>
      <c r="E32" s="1">
        <f>D32/D31*100</f>
        <v>76.00633428688191</v>
      </c>
      <c r="F32" s="1">
        <f t="shared" si="3"/>
        <v>65.79649474506566</v>
      </c>
      <c r="G32" s="1">
        <f t="shared" si="0"/>
        <v>15.404764616356239</v>
      </c>
      <c r="H32" s="1">
        <f t="shared" si="4"/>
        <v>2320.4000000000005</v>
      </c>
      <c r="I32" s="1">
        <f t="shared" si="1"/>
        <v>24512.399999999998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811.9</v>
      </c>
      <c r="C34" s="53">
        <v>1732.8</v>
      </c>
      <c r="D34" s="54">
        <f>1+2.5+0.8+6+1.4+0.1+11.2+0.5+6.3-0.2+32.4+6.9+2.4</f>
        <v>71.30000000000001</v>
      </c>
      <c r="E34" s="1">
        <f>D34/D31*100</f>
        <v>1.2140716523634385</v>
      </c>
      <c r="F34" s="1">
        <f t="shared" si="3"/>
        <v>8.781869688385271</v>
      </c>
      <c r="G34" s="1">
        <f t="shared" si="0"/>
        <v>4.114727608494922</v>
      </c>
      <c r="H34" s="1">
        <f t="shared" si="4"/>
        <v>740.5999999999999</v>
      </c>
      <c r="I34" s="1">
        <f t="shared" si="1"/>
        <v>1661.5</v>
      </c>
    </row>
    <row r="35" spans="1:9" s="47" customFormat="1" ht="18.75">
      <c r="A35" s="25" t="s">
        <v>7</v>
      </c>
      <c r="B35" s="61">
        <v>126.8</v>
      </c>
      <c r="C35" s="62">
        <v>715.3</v>
      </c>
      <c r="D35" s="63">
        <f>38.5+5.5+3+4.5+22.1</f>
        <v>73.6</v>
      </c>
      <c r="E35" s="21">
        <f>D35/D31*100</f>
        <v>1.2532352540525815</v>
      </c>
      <c r="F35" s="21">
        <f t="shared" si="3"/>
        <v>58.044164037854884</v>
      </c>
      <c r="G35" s="21">
        <f t="shared" si="0"/>
        <v>10.289389067524116</v>
      </c>
      <c r="H35" s="21">
        <f t="shared" si="4"/>
        <v>53.2</v>
      </c>
      <c r="I35" s="21">
        <f t="shared" si="1"/>
        <v>641.6999999999999</v>
      </c>
    </row>
    <row r="36" spans="1:9" ht="18">
      <c r="A36" s="31" t="s">
        <v>15</v>
      </c>
      <c r="B36" s="52">
        <v>20.8</v>
      </c>
      <c r="C36" s="53">
        <v>45.2</v>
      </c>
      <c r="D36" s="53"/>
      <c r="E36" s="1">
        <f>D36/D31*100</f>
        <v>0</v>
      </c>
      <c r="F36" s="1">
        <f t="shared" si="3"/>
        <v>0</v>
      </c>
      <c r="G36" s="1">
        <f t="shared" si="0"/>
        <v>0</v>
      </c>
      <c r="H36" s="1">
        <f t="shared" si="4"/>
        <v>20.8</v>
      </c>
      <c r="I36" s="1">
        <f t="shared" si="1"/>
        <v>45.2</v>
      </c>
    </row>
    <row r="37" spans="1:9" ht="18.75" thickBot="1">
      <c r="A37" s="31" t="s">
        <v>35</v>
      </c>
      <c r="B37" s="52">
        <f>B31-B32-B34-B35-B33-B36</f>
        <v>2120.899999999999</v>
      </c>
      <c r="C37" s="52">
        <f>C31-C32-C34-C35-C33-C36</f>
        <v>6817.500000000003</v>
      </c>
      <c r="D37" s="52">
        <f>D31-D32-D34-D35-D33-D36</f>
        <v>1264.1999999999996</v>
      </c>
      <c r="E37" s="1">
        <f>D37/D31*100</f>
        <v>21.52635880670208</v>
      </c>
      <c r="F37" s="1">
        <f t="shared" si="3"/>
        <v>59.60677071054741</v>
      </c>
      <c r="G37" s="1">
        <f t="shared" si="0"/>
        <v>18.54345434543453</v>
      </c>
      <c r="H37" s="1">
        <f>B37-D37</f>
        <v>856.6999999999996</v>
      </c>
      <c r="I37" s="1">
        <f t="shared" si="1"/>
        <v>5553.300000000003</v>
      </c>
    </row>
    <row r="38" spans="1:9" s="116" customFormat="1" ht="18.75" hidden="1">
      <c r="A38" s="114" t="s">
        <v>91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92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93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281.6</v>
      </c>
      <c r="C41" s="56">
        <v>1079.9</v>
      </c>
      <c r="D41" s="57">
        <f>39.9+10-0.1</f>
        <v>49.8</v>
      </c>
      <c r="E41" s="3">
        <f>D41/D134*100</f>
        <v>0.051270013836726615</v>
      </c>
      <c r="F41" s="3">
        <f>D41/B41*100</f>
        <v>17.68465909090909</v>
      </c>
      <c r="G41" s="3">
        <f t="shared" si="0"/>
        <v>4.611538105380127</v>
      </c>
      <c r="H41" s="3">
        <f t="shared" si="4"/>
        <v>231.8</v>
      </c>
      <c r="I41" s="3">
        <f t="shared" si="1"/>
        <v>1030.1000000000001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1442.5</v>
      </c>
      <c r="C43" s="56">
        <v>6105.1</v>
      </c>
      <c r="D43" s="57">
        <f>179.7+225.2+3.4+199.4+211.8+7.4+5.4+7.6</f>
        <v>839.9</v>
      </c>
      <c r="E43" s="3">
        <f>D43/D134*100</f>
        <v>0.8646924622784475</v>
      </c>
      <c r="F43" s="3">
        <f>D43/B43*100</f>
        <v>58.22530329289428</v>
      </c>
      <c r="G43" s="3">
        <f aca="true" t="shared" si="5" ref="G43:G73">D43/C43*100</f>
        <v>13.757350411950664</v>
      </c>
      <c r="H43" s="3">
        <f>B43-D43</f>
        <v>602.6</v>
      </c>
      <c r="I43" s="3">
        <f aca="true" t="shared" si="6" ref="I43:I74">C43-D43</f>
        <v>5265.200000000001</v>
      </c>
    </row>
    <row r="44" spans="1:9" ht="18">
      <c r="A44" s="31" t="s">
        <v>3</v>
      </c>
      <c r="B44" s="52">
        <v>1245.3</v>
      </c>
      <c r="C44" s="53">
        <v>5484.1</v>
      </c>
      <c r="D44" s="54">
        <f>179.7+201.3+187+211.8</f>
        <v>779.8</v>
      </c>
      <c r="E44" s="1">
        <f>D44/D43*100</f>
        <v>92.84438623645673</v>
      </c>
      <c r="F44" s="1">
        <f aca="true" t="shared" si="7" ref="F44:F71">D44/B44*100</f>
        <v>62.619449128724</v>
      </c>
      <c r="G44" s="1">
        <f t="shared" si="5"/>
        <v>14.219288488539593</v>
      </c>
      <c r="H44" s="1">
        <f aca="true" t="shared" si="8" ref="H44:H71">B44-D44</f>
        <v>465.5</v>
      </c>
      <c r="I44" s="1">
        <f t="shared" si="6"/>
        <v>4704.3</v>
      </c>
    </row>
    <row r="45" spans="1:9" ht="18">
      <c r="A45" s="31" t="s">
        <v>2</v>
      </c>
      <c r="B45" s="52">
        <v>0.3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0.3</v>
      </c>
      <c r="I45" s="1">
        <f t="shared" si="6"/>
        <v>1</v>
      </c>
    </row>
    <row r="46" spans="1:9" ht="18">
      <c r="A46" s="31" t="s">
        <v>1</v>
      </c>
      <c r="B46" s="52">
        <v>7</v>
      </c>
      <c r="C46" s="53">
        <v>35.1</v>
      </c>
      <c r="D46" s="54">
        <f>3.2</f>
        <v>3.2</v>
      </c>
      <c r="E46" s="1">
        <f>D46/D43*100</f>
        <v>0.3809977378259317</v>
      </c>
      <c r="F46" s="1">
        <f t="shared" si="7"/>
        <v>45.714285714285715</v>
      </c>
      <c r="G46" s="1">
        <f t="shared" si="5"/>
        <v>9.116809116809117</v>
      </c>
      <c r="H46" s="1">
        <f t="shared" si="8"/>
        <v>3.8</v>
      </c>
      <c r="I46" s="1">
        <f t="shared" si="6"/>
        <v>31.900000000000002</v>
      </c>
    </row>
    <row r="47" spans="1:9" ht="18">
      <c r="A47" s="31" t="s">
        <v>0</v>
      </c>
      <c r="B47" s="52">
        <v>150.4</v>
      </c>
      <c r="C47" s="53">
        <v>358</v>
      </c>
      <c r="D47" s="54">
        <f>23.1+2.7+0.5+0.4+5.2+0.6</f>
        <v>32.5</v>
      </c>
      <c r="E47" s="1">
        <f>D47/D43*100</f>
        <v>3.8695082747946183</v>
      </c>
      <c r="F47" s="1">
        <f t="shared" si="7"/>
        <v>21.609042553191486</v>
      </c>
      <c r="G47" s="1">
        <f t="shared" si="5"/>
        <v>9.078212290502794</v>
      </c>
      <c r="H47" s="1">
        <f t="shared" si="8"/>
        <v>117.9</v>
      </c>
      <c r="I47" s="1">
        <f t="shared" si="6"/>
        <v>325.5</v>
      </c>
    </row>
    <row r="48" spans="1:9" ht="18.75" thickBot="1">
      <c r="A48" s="31" t="s">
        <v>35</v>
      </c>
      <c r="B48" s="53">
        <f>B43-B44-B47-B46-B45</f>
        <v>39.50000000000004</v>
      </c>
      <c r="C48" s="53">
        <f>C43-C44-C47-C46-C45</f>
        <v>226.9</v>
      </c>
      <c r="D48" s="53">
        <f>D43-D44-D47-D46-D45</f>
        <v>24.400000000000023</v>
      </c>
      <c r="E48" s="1">
        <f>D48/D43*100</f>
        <v>2.9051077509227317</v>
      </c>
      <c r="F48" s="1">
        <f t="shared" si="7"/>
        <v>61.77215189873417</v>
      </c>
      <c r="G48" s="1">
        <f t="shared" si="5"/>
        <v>10.753635962979297</v>
      </c>
      <c r="H48" s="1">
        <f t="shared" si="8"/>
        <v>15.10000000000002</v>
      </c>
      <c r="I48" s="1">
        <f t="shared" si="6"/>
        <v>202.49999999999997</v>
      </c>
    </row>
    <row r="49" spans="1:9" ht="18.75" thickBot="1">
      <c r="A49" s="30" t="s">
        <v>4</v>
      </c>
      <c r="B49" s="55">
        <v>3088.9</v>
      </c>
      <c r="C49" s="56">
        <v>12054.8</v>
      </c>
      <c r="D49" s="57">
        <f>282.8+343.5+104.6+27.4+31.1+70.8+315.1+27.8+66.3+5+25+425.5+95.6+8.8</f>
        <v>1829.2999999999997</v>
      </c>
      <c r="E49" s="3">
        <f>D49/D134*100</f>
        <v>1.8832979179020881</v>
      </c>
      <c r="F49" s="3">
        <f>D49/B49*100</f>
        <v>59.22172941823949</v>
      </c>
      <c r="G49" s="3">
        <f t="shared" si="5"/>
        <v>15.174868102332677</v>
      </c>
      <c r="H49" s="3">
        <f>B49-D49</f>
        <v>1259.6000000000004</v>
      </c>
      <c r="I49" s="3">
        <f t="shared" si="6"/>
        <v>10225.5</v>
      </c>
    </row>
    <row r="50" spans="1:9" ht="18">
      <c r="A50" s="31" t="s">
        <v>3</v>
      </c>
      <c r="B50" s="52">
        <v>1910.9</v>
      </c>
      <c r="C50" s="53">
        <v>7727</v>
      </c>
      <c r="D50" s="54">
        <f>282.8+343.5+279.8+360.5</f>
        <v>1266.6</v>
      </c>
      <c r="E50" s="1">
        <f>D50/D49*100</f>
        <v>69.23959984693599</v>
      </c>
      <c r="F50" s="1">
        <f t="shared" si="7"/>
        <v>66.28290334397403</v>
      </c>
      <c r="G50" s="1">
        <f t="shared" si="5"/>
        <v>16.391872654328978</v>
      </c>
      <c r="H50" s="1">
        <f t="shared" si="8"/>
        <v>644.3000000000002</v>
      </c>
      <c r="I50" s="1">
        <f t="shared" si="6"/>
        <v>6460.4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69.4</v>
      </c>
      <c r="C52" s="53">
        <v>325</v>
      </c>
      <c r="D52" s="54">
        <f>2.4+4.2+4.2+8.7</f>
        <v>19.5</v>
      </c>
      <c r="E52" s="1">
        <f>D52/D49*100</f>
        <v>1.0659815229869352</v>
      </c>
      <c r="F52" s="1">
        <f t="shared" si="7"/>
        <v>28.097982708933717</v>
      </c>
      <c r="G52" s="1">
        <f t="shared" si="5"/>
        <v>6</v>
      </c>
      <c r="H52" s="1">
        <f t="shared" si="8"/>
        <v>49.900000000000006</v>
      </c>
      <c r="I52" s="1">
        <f t="shared" si="6"/>
        <v>305.5</v>
      </c>
    </row>
    <row r="53" spans="1:9" ht="18">
      <c r="A53" s="31" t="s">
        <v>0</v>
      </c>
      <c r="B53" s="52">
        <v>182.4</v>
      </c>
      <c r="C53" s="53">
        <v>534.1</v>
      </c>
      <c r="D53" s="54">
        <f>6+11+5+10.4+0.1</f>
        <v>32.5</v>
      </c>
      <c r="E53" s="1">
        <f>D53/D49*100</f>
        <v>1.7766358716448918</v>
      </c>
      <c r="F53" s="1">
        <f t="shared" si="7"/>
        <v>17.81798245614035</v>
      </c>
      <c r="G53" s="1">
        <f t="shared" si="5"/>
        <v>6.085002808462835</v>
      </c>
      <c r="H53" s="1">
        <f t="shared" si="8"/>
        <v>149.9</v>
      </c>
      <c r="I53" s="1">
        <f t="shared" si="6"/>
        <v>501.6</v>
      </c>
    </row>
    <row r="54" spans="1:9" ht="18.75" thickBot="1">
      <c r="A54" s="31" t="s">
        <v>35</v>
      </c>
      <c r="B54" s="53">
        <f>B49-B50-B53-B52-B51</f>
        <v>926.2</v>
      </c>
      <c r="C54" s="53">
        <f>C49-C50-C53-C52-C51</f>
        <v>3458.9999999999995</v>
      </c>
      <c r="D54" s="53">
        <f>D49-D50-D53-D52-D51</f>
        <v>510.6999999999998</v>
      </c>
      <c r="E54" s="1">
        <f>D54/D49*100</f>
        <v>27.917782758432182</v>
      </c>
      <c r="F54" s="1">
        <f t="shared" si="7"/>
        <v>55.13927877348303</v>
      </c>
      <c r="G54" s="1">
        <f t="shared" si="5"/>
        <v>14.764382769586582</v>
      </c>
      <c r="H54" s="1">
        <f t="shared" si="8"/>
        <v>415.5000000000002</v>
      </c>
      <c r="I54" s="1">
        <f>C54-D54</f>
        <v>2948.2999999999997</v>
      </c>
    </row>
    <row r="55" spans="1:9" s="47" customFormat="1" ht="19.5" hidden="1" thickBot="1">
      <c r="A55" s="114" t="s">
        <v>90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716.9</v>
      </c>
      <c r="C56" s="56">
        <v>3908.9</v>
      </c>
      <c r="D56" s="57">
        <f>128-60.9+102.5+11.8+75.2+16.7+4.5+87.9+0.1</f>
        <v>365.80000000000007</v>
      </c>
      <c r="E56" s="3">
        <f>D56/D134*100</f>
        <v>0.3765978124794096</v>
      </c>
      <c r="F56" s="3">
        <f>D56/B56*100</f>
        <v>51.025247593806675</v>
      </c>
      <c r="G56" s="3">
        <f t="shared" si="5"/>
        <v>9.358131443628643</v>
      </c>
      <c r="H56" s="3">
        <f>B56-D56</f>
        <v>351.0999999999999</v>
      </c>
      <c r="I56" s="3">
        <f t="shared" si="6"/>
        <v>3543.1</v>
      </c>
    </row>
    <row r="57" spans="1:9" ht="18">
      <c r="A57" s="31" t="s">
        <v>3</v>
      </c>
      <c r="B57" s="52">
        <v>568.9</v>
      </c>
      <c r="C57" s="53">
        <v>2589.6</v>
      </c>
      <c r="D57" s="54">
        <f>128-60.9+102.5+75.2+87.9</f>
        <v>332.70000000000005</v>
      </c>
      <c r="E57" s="1">
        <f>D57/D56*100</f>
        <v>90.9513395297977</v>
      </c>
      <c r="F57" s="1">
        <f t="shared" si="7"/>
        <v>58.4812796625066</v>
      </c>
      <c r="G57" s="1">
        <f t="shared" si="5"/>
        <v>12.847544022242818</v>
      </c>
      <c r="H57" s="1">
        <f t="shared" si="8"/>
        <v>236.19999999999993</v>
      </c>
      <c r="I57" s="1">
        <f t="shared" si="6"/>
        <v>2256.8999999999996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118.2</v>
      </c>
      <c r="C59" s="53">
        <v>297.4</v>
      </c>
      <c r="D59" s="54">
        <f>4.5+4.5</f>
        <v>9</v>
      </c>
      <c r="E59" s="1">
        <f>D59/D56*100</f>
        <v>2.460360852925095</v>
      </c>
      <c r="F59" s="1">
        <f t="shared" si="7"/>
        <v>7.614213197969542</v>
      </c>
      <c r="G59" s="1">
        <f t="shared" si="5"/>
        <v>3.0262273032952254</v>
      </c>
      <c r="H59" s="1">
        <f t="shared" si="8"/>
        <v>109.2</v>
      </c>
      <c r="I59" s="1">
        <f t="shared" si="6"/>
        <v>288.4</v>
      </c>
    </row>
    <row r="60" spans="1:9" ht="18">
      <c r="A60" s="31" t="s">
        <v>15</v>
      </c>
      <c r="B60" s="52">
        <v>0</v>
      </c>
      <c r="C60" s="53">
        <v>728.7</v>
      </c>
      <c r="D60" s="54"/>
      <c r="E60" s="1">
        <f>D60/D56*100</f>
        <v>0</v>
      </c>
      <c r="F60" s="1"/>
      <c r="G60" s="1">
        <f t="shared" si="5"/>
        <v>0</v>
      </c>
      <c r="H60" s="1">
        <f t="shared" si="8"/>
        <v>0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29.799999999999997</v>
      </c>
      <c r="C61" s="53">
        <f>C56-C57-C59-C60-C58</f>
        <v>293.20000000000016</v>
      </c>
      <c r="D61" s="53">
        <f>D56-D57-D59-D60-D58</f>
        <v>24.100000000000023</v>
      </c>
      <c r="E61" s="1">
        <f>D61/D56*100</f>
        <v>6.588299617277206</v>
      </c>
      <c r="F61" s="1">
        <f t="shared" si="7"/>
        <v>80.8724832214766</v>
      </c>
      <c r="G61" s="1">
        <f t="shared" si="5"/>
        <v>8.219645293315146</v>
      </c>
      <c r="H61" s="1">
        <f t="shared" si="8"/>
        <v>5.699999999999974</v>
      </c>
      <c r="I61" s="1">
        <f t="shared" si="6"/>
        <v>269.10000000000014</v>
      </c>
    </row>
    <row r="62" spans="1:9" s="47" customFormat="1" ht="18.75" hidden="1">
      <c r="A62" s="114" t="s">
        <v>101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87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88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89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92</v>
      </c>
      <c r="C66" s="56">
        <f>C67+C68</f>
        <v>460</v>
      </c>
      <c r="D66" s="57">
        <f>SUM(D67:D68)</f>
        <v>0</v>
      </c>
      <c r="E66" s="44">
        <f>D66/D134*100</f>
        <v>0</v>
      </c>
      <c r="F66" s="3">
        <f>D66/B66*100</f>
        <v>0</v>
      </c>
      <c r="G66" s="3">
        <f t="shared" si="5"/>
        <v>0</v>
      </c>
      <c r="H66" s="3">
        <f>B66-D66</f>
        <v>92</v>
      </c>
      <c r="I66" s="3">
        <f t="shared" si="6"/>
        <v>460</v>
      </c>
    </row>
    <row r="67" spans="1:9" ht="18">
      <c r="A67" s="31" t="s">
        <v>8</v>
      </c>
      <c r="B67" s="52">
        <v>74</v>
      </c>
      <c r="C67" s="53">
        <v>368</v>
      </c>
      <c r="D67" s="54"/>
      <c r="E67" s="1" t="e">
        <f>D67/D66*100</f>
        <v>#DIV/0!</v>
      </c>
      <c r="F67" s="1">
        <f t="shared" si="7"/>
        <v>0</v>
      </c>
      <c r="G67" s="1">
        <f t="shared" si="5"/>
        <v>0</v>
      </c>
      <c r="H67" s="1">
        <f t="shared" si="8"/>
        <v>74</v>
      </c>
      <c r="I67" s="1">
        <f t="shared" si="6"/>
        <v>368</v>
      </c>
    </row>
    <row r="68" spans="1:9" ht="18.75" thickBot="1">
      <c r="A68" s="31" t="s">
        <v>9</v>
      </c>
      <c r="B68" s="52">
        <v>18</v>
      </c>
      <c r="C68" s="53">
        <v>92</v>
      </c>
      <c r="D68" s="54"/>
      <c r="E68" s="1" t="e">
        <f>D68/D66*100</f>
        <v>#DIV/0!</v>
      </c>
      <c r="F68" s="1">
        <f t="shared" si="7"/>
        <v>0</v>
      </c>
      <c r="G68" s="1">
        <f t="shared" si="5"/>
        <v>0</v>
      </c>
      <c r="H68" s="1">
        <f t="shared" si="8"/>
        <v>18</v>
      </c>
      <c r="I68" s="1">
        <f t="shared" si="6"/>
        <v>92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100</v>
      </c>
      <c r="C74" s="72">
        <v>400</v>
      </c>
      <c r="D74" s="73"/>
      <c r="E74" s="51"/>
      <c r="F74" s="51"/>
      <c r="G74" s="51"/>
      <c r="H74" s="51">
        <f>B74-D74</f>
        <v>100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81</v>
      </c>
      <c r="B76" s="64">
        <f>B77+B78</f>
        <v>0</v>
      </c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80</v>
      </c>
      <c r="B77" s="74">
        <f>50-50</f>
        <v>0</v>
      </c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11996.7</v>
      </c>
      <c r="C87" s="56">
        <v>44816.4</v>
      </c>
      <c r="D87" s="57">
        <f>3.8+55.8+884+208.9+0.4+11.9+10.3+22.7+60.3+781.1+1004.9+29.9+24.2+11.3+0.5+128.1+69.2+31.5+41.9+1269.3+95.4+24+10.9+543+685.6+565+6.4+0.1+28.5+21.8+0.4+295+102.7</f>
        <v>7028.799999999999</v>
      </c>
      <c r="E87" s="3">
        <f>D87/D134*100</f>
        <v>7.236278579429397</v>
      </c>
      <c r="F87" s="3">
        <f aca="true" t="shared" si="11" ref="F87:F92">D87/B87*100</f>
        <v>58.5894454308268</v>
      </c>
      <c r="G87" s="3">
        <f t="shared" si="9"/>
        <v>15.683544416776</v>
      </c>
      <c r="H87" s="3">
        <f aca="true" t="shared" si="12" ref="H87:H92">B87-D87</f>
        <v>4967.9000000000015</v>
      </c>
      <c r="I87" s="3">
        <f t="shared" si="10"/>
        <v>37787.600000000006</v>
      </c>
    </row>
    <row r="88" spans="1:9" ht="18">
      <c r="A88" s="31" t="s">
        <v>3</v>
      </c>
      <c r="B88" s="52">
        <v>9491.4</v>
      </c>
      <c r="C88" s="53">
        <v>38623.9</v>
      </c>
      <c r="D88" s="54">
        <f>3.8+55.8+877.5+206+1.6+755.1+834.4+26.6+41.3+1268.7+0.5+8.5+536.6+685.6+565+6.3-0.1+21.4+100.1</f>
        <v>5994.700000000001</v>
      </c>
      <c r="E88" s="1">
        <f>D88/D87*100</f>
        <v>85.28767357159118</v>
      </c>
      <c r="F88" s="1">
        <f t="shared" si="11"/>
        <v>63.15928103335652</v>
      </c>
      <c r="G88" s="1">
        <f t="shared" si="9"/>
        <v>15.520700913165166</v>
      </c>
      <c r="H88" s="1">
        <f t="shared" si="12"/>
        <v>3496.699999999999</v>
      </c>
      <c r="I88" s="1">
        <f t="shared" si="10"/>
        <v>32629.2</v>
      </c>
    </row>
    <row r="89" spans="1:9" ht="18">
      <c r="A89" s="31" t="s">
        <v>33</v>
      </c>
      <c r="B89" s="52">
        <v>761.5</v>
      </c>
      <c r="C89" s="53">
        <v>1866.3</v>
      </c>
      <c r="D89" s="54">
        <f>125+55.5+51.3+1.7-0.1</f>
        <v>233.4</v>
      </c>
      <c r="E89" s="1">
        <f>D89/D87*100</f>
        <v>3.3206237195538364</v>
      </c>
      <c r="F89" s="1">
        <f t="shared" si="11"/>
        <v>30.650032829940905</v>
      </c>
      <c r="G89" s="1">
        <f t="shared" si="9"/>
        <v>12.50602796977978</v>
      </c>
      <c r="H89" s="1">
        <f t="shared" si="12"/>
        <v>528.1</v>
      </c>
      <c r="I89" s="1">
        <f t="shared" si="10"/>
        <v>1632.8999999999999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1743.800000000001</v>
      </c>
      <c r="C91" s="53">
        <f>C87-C88-C89-C90</f>
        <v>4326.2</v>
      </c>
      <c r="D91" s="53">
        <f>D87-D88-D89-D90</f>
        <v>800.6999999999986</v>
      </c>
      <c r="E91" s="1">
        <f>D91/D87*100</f>
        <v>11.391702708854977</v>
      </c>
      <c r="F91" s="1">
        <f t="shared" si="11"/>
        <v>45.916962954467145</v>
      </c>
      <c r="G91" s="1">
        <f>D91/C91*100</f>
        <v>18.508159585779634</v>
      </c>
      <c r="H91" s="1">
        <f t="shared" si="12"/>
        <v>943.1000000000025</v>
      </c>
      <c r="I91" s="1">
        <f>C91-D91</f>
        <v>3525.5000000000014</v>
      </c>
    </row>
    <row r="92" spans="1:9" ht="19.5" thickBot="1">
      <c r="A92" s="15" t="s">
        <v>12</v>
      </c>
      <c r="B92" s="64">
        <v>10401.1</v>
      </c>
      <c r="C92" s="75">
        <v>39290.3</v>
      </c>
      <c r="D92" s="57">
        <f>2618.9+2514.7+108.2+3415.7+1160.5</f>
        <v>9818</v>
      </c>
      <c r="E92" s="3">
        <f>D92/D134*100</f>
        <v>10.107811161626143</v>
      </c>
      <c r="F92" s="3">
        <f t="shared" si="11"/>
        <v>94.39386218765323</v>
      </c>
      <c r="G92" s="3">
        <f>D92/C92*100</f>
        <v>24.988355904638038</v>
      </c>
      <c r="H92" s="3">
        <f t="shared" si="12"/>
        <v>583.1000000000004</v>
      </c>
      <c r="I92" s="3">
        <f>C92-D92</f>
        <v>29472.300000000003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1514.5</v>
      </c>
      <c r="C98" s="110">
        <v>5290.2</v>
      </c>
      <c r="D98" s="94">
        <f>111.6+19.4+112.6-0.1+0.9+99.9+111.6+6.9+7.2+47.9+73.3+25.9+28.7+425.6</f>
        <v>1071.4</v>
      </c>
      <c r="E98" s="27">
        <f>D98/D134*100</f>
        <v>1.103025960334717</v>
      </c>
      <c r="F98" s="27">
        <f>D98/B98*100</f>
        <v>70.74281941234732</v>
      </c>
      <c r="G98" s="27">
        <f aca="true" t="shared" si="13" ref="G98:G111">D98/C98*100</f>
        <v>20.252542436958905</v>
      </c>
      <c r="H98" s="27">
        <f>B98-D98</f>
        <v>443.0999999999999</v>
      </c>
      <c r="I98" s="27">
        <f aca="true" t="shared" si="14" ref="I98:I132">C98-D98</f>
        <v>4218.799999999999</v>
      </c>
    </row>
    <row r="99" spans="1:9" ht="18">
      <c r="A99" s="95" t="s">
        <v>66</v>
      </c>
      <c r="B99" s="105">
        <v>0</v>
      </c>
      <c r="C99" s="103">
        <v>23.5</v>
      </c>
      <c r="D99" s="103"/>
      <c r="E99" s="99">
        <f>D99/D98*100</f>
        <v>0</v>
      </c>
      <c r="F99" s="1"/>
      <c r="G99" s="99">
        <f>D99/C99*100</f>
        <v>0</v>
      </c>
      <c r="H99" s="99">
        <f>B99-D99</f>
        <v>0</v>
      </c>
      <c r="I99" s="99">
        <f t="shared" si="14"/>
        <v>23.5</v>
      </c>
    </row>
    <row r="100" spans="1:9" ht="18">
      <c r="A100" s="101" t="s">
        <v>65</v>
      </c>
      <c r="B100" s="85">
        <v>1390</v>
      </c>
      <c r="C100" s="54">
        <v>4699.6</v>
      </c>
      <c r="D100" s="54">
        <f>111.4+112.6+0.9+99.8+111.4+47.6+73.3-0.9+24.7+28.7+415.6</f>
        <v>1025.1000000000001</v>
      </c>
      <c r="E100" s="1">
        <f>D100/D98*100</f>
        <v>95.67855142803808</v>
      </c>
      <c r="F100" s="1">
        <f aca="true" t="shared" si="15" ref="F100:F132">D100/B100*100</f>
        <v>73.74820143884892</v>
      </c>
      <c r="G100" s="1">
        <f t="shared" si="13"/>
        <v>21.812494680398334</v>
      </c>
      <c r="H100" s="1">
        <f>B100-D100</f>
        <v>364.89999999999986</v>
      </c>
      <c r="I100" s="1">
        <f t="shared" si="14"/>
        <v>3674.5</v>
      </c>
    </row>
    <row r="101" spans="1:9" ht="18.75" thickBot="1">
      <c r="A101" s="102" t="s">
        <v>35</v>
      </c>
      <c r="B101" s="104">
        <f>B98-B99-B100</f>
        <v>124.5</v>
      </c>
      <c r="C101" s="104">
        <f>C98-C99-C100</f>
        <v>567.0999999999995</v>
      </c>
      <c r="D101" s="104">
        <f>D98-D99-D100</f>
        <v>46.299999999999955</v>
      </c>
      <c r="E101" s="100">
        <f>D101/D98*100</f>
        <v>4.3214485719619145</v>
      </c>
      <c r="F101" s="100">
        <f t="shared" si="15"/>
        <v>37.188755020080286</v>
      </c>
      <c r="G101" s="100">
        <f t="shared" si="13"/>
        <v>8.164344912713807</v>
      </c>
      <c r="H101" s="100">
        <f>B101-D101</f>
        <v>78.20000000000005</v>
      </c>
      <c r="I101" s="100">
        <f t="shared" si="14"/>
        <v>520.7999999999995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4836.3</v>
      </c>
      <c r="C102" s="97">
        <f>SUM(C103:C131)-C110-C114+C132-C127-C128-C104-C107</f>
        <v>19002.3</v>
      </c>
      <c r="D102" s="97">
        <f>SUM(D103:D131)-D110-D114+D132-D127-D128-D104-D107</f>
        <v>2531.6</v>
      </c>
      <c r="E102" s="98">
        <f>D102/D134*100</f>
        <v>2.6063286552019496</v>
      </c>
      <c r="F102" s="98">
        <f>D102/B102*100</f>
        <v>52.34580154250149</v>
      </c>
      <c r="G102" s="98">
        <f t="shared" si="13"/>
        <v>13.322597790793747</v>
      </c>
      <c r="H102" s="98">
        <f>B102-D102</f>
        <v>2304.7000000000003</v>
      </c>
      <c r="I102" s="98">
        <f t="shared" si="14"/>
        <v>16470.7</v>
      </c>
    </row>
    <row r="103" spans="1:9" ht="37.5">
      <c r="A103" s="36" t="s">
        <v>69</v>
      </c>
      <c r="B103" s="82">
        <v>660</v>
      </c>
      <c r="C103" s="78">
        <v>1869.9</v>
      </c>
      <c r="D103" s="83">
        <f>1.4+20.1</f>
        <v>21.5</v>
      </c>
      <c r="E103" s="6">
        <f>D103/D102*100</f>
        <v>0.849265286775162</v>
      </c>
      <c r="F103" s="6">
        <f t="shared" si="15"/>
        <v>3.257575757575758</v>
      </c>
      <c r="G103" s="6">
        <f t="shared" si="13"/>
        <v>1.1497941066367185</v>
      </c>
      <c r="H103" s="6">
        <f aca="true" t="shared" si="16" ref="H103:H132">B103-D103</f>
        <v>638.5</v>
      </c>
      <c r="I103" s="6">
        <f t="shared" si="14"/>
        <v>1848.4</v>
      </c>
    </row>
    <row r="104" spans="1:9" ht="18">
      <c r="A104" s="31" t="s">
        <v>33</v>
      </c>
      <c r="B104" s="85">
        <v>497.1</v>
      </c>
      <c r="C104" s="54">
        <v>1242.6</v>
      </c>
      <c r="D104" s="86">
        <f>1.4</f>
        <v>1.4</v>
      </c>
      <c r="E104" s="1"/>
      <c r="F104" s="1">
        <f t="shared" si="15"/>
        <v>0.2816334741500704</v>
      </c>
      <c r="G104" s="1">
        <f t="shared" si="13"/>
        <v>0.11266698857234832</v>
      </c>
      <c r="H104" s="1">
        <f t="shared" si="16"/>
        <v>495.70000000000005</v>
      </c>
      <c r="I104" s="1">
        <f t="shared" si="14"/>
        <v>1241.1999999999998</v>
      </c>
    </row>
    <row r="105" spans="1:9" ht="34.5" customHeight="1" hidden="1">
      <c r="A105" s="19" t="s">
        <v>75</v>
      </c>
      <c r="B105" s="84"/>
      <c r="C105" s="71"/>
      <c r="D105" s="83"/>
      <c r="E105" s="6">
        <f>D105/D102*100</f>
        <v>0</v>
      </c>
      <c r="F105" s="6"/>
      <c r="G105" s="6" t="e">
        <f t="shared" si="13"/>
        <v>#DIV/0!</v>
      </c>
      <c r="H105" s="6">
        <f t="shared" si="16"/>
        <v>0</v>
      </c>
      <c r="I105" s="6">
        <f t="shared" si="14"/>
        <v>0</v>
      </c>
    </row>
    <row r="106" spans="1:9" ht="34.5" customHeight="1">
      <c r="A106" s="19" t="s">
        <v>79</v>
      </c>
      <c r="B106" s="84">
        <v>6.6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6.6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78</v>
      </c>
      <c r="B108" s="84">
        <v>18.2</v>
      </c>
      <c r="C108" s="71">
        <v>75.5</v>
      </c>
      <c r="D108" s="83">
        <f>5.5</f>
        <v>5.5</v>
      </c>
      <c r="E108" s="6">
        <f>D108/D102*100</f>
        <v>0.21725391057039029</v>
      </c>
      <c r="F108" s="6">
        <f t="shared" si="15"/>
        <v>30.219780219780223</v>
      </c>
      <c r="G108" s="6">
        <f t="shared" si="13"/>
        <v>7.28476821192053</v>
      </c>
      <c r="H108" s="6">
        <f t="shared" si="16"/>
        <v>12.7</v>
      </c>
      <c r="I108" s="6">
        <f t="shared" si="14"/>
        <v>70</v>
      </c>
    </row>
    <row r="109" spans="1:9" ht="37.5" hidden="1">
      <c r="A109" s="19" t="s">
        <v>47</v>
      </c>
      <c r="B109" s="118"/>
      <c r="C109" s="71"/>
      <c r="D109" s="83"/>
      <c r="E109" s="6">
        <f>D109/D102*100</f>
        <v>0</v>
      </c>
      <c r="F109" s="6" t="e">
        <f t="shared" si="15"/>
        <v>#DIV/0!</v>
      </c>
      <c r="G109" s="6" t="e">
        <f t="shared" si="13"/>
        <v>#DIV/0!</v>
      </c>
      <c r="H109" s="6">
        <f t="shared" si="16"/>
        <v>0</v>
      </c>
      <c r="I109" s="6">
        <f t="shared" si="14"/>
        <v>0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0</v>
      </c>
      <c r="C111" s="63">
        <v>51.6</v>
      </c>
      <c r="D111" s="87"/>
      <c r="E111" s="21">
        <f>D111/D102*100</f>
        <v>0</v>
      </c>
      <c r="F111" s="21"/>
      <c r="G111" s="21">
        <f t="shared" si="13"/>
        <v>0</v>
      </c>
      <c r="H111" s="21">
        <f t="shared" si="16"/>
        <v>0</v>
      </c>
      <c r="I111" s="21">
        <f t="shared" si="14"/>
        <v>51.6</v>
      </c>
    </row>
    <row r="112" spans="1:9" ht="37.5">
      <c r="A112" s="19" t="s">
        <v>60</v>
      </c>
      <c r="B112" s="84">
        <v>29.9</v>
      </c>
      <c r="C112" s="71">
        <v>488.6</v>
      </c>
      <c r="D112" s="83">
        <v>4.9</v>
      </c>
      <c r="E112" s="6">
        <f>D112/D102*100</f>
        <v>0.19355348396271135</v>
      </c>
      <c r="F112" s="6">
        <f>D112/B112*100</f>
        <v>16.38795986622074</v>
      </c>
      <c r="G112" s="6">
        <f aca="true" t="shared" si="17" ref="G112:G132">D112/C112*100</f>
        <v>1.002865329512894</v>
      </c>
      <c r="H112" s="6">
        <f t="shared" si="16"/>
        <v>25</v>
      </c>
      <c r="I112" s="6">
        <f t="shared" si="14"/>
        <v>483.70000000000005</v>
      </c>
    </row>
    <row r="113" spans="1:9" s="2" customFormat="1" ht="18.75">
      <c r="A113" s="19" t="s">
        <v>16</v>
      </c>
      <c r="B113" s="84">
        <v>47.4</v>
      </c>
      <c r="C113" s="63">
        <v>153.4</v>
      </c>
      <c r="D113" s="83">
        <f>13.5</f>
        <v>13.5</v>
      </c>
      <c r="E113" s="6">
        <f>D113/D102*100</f>
        <v>0.5332595986727761</v>
      </c>
      <c r="F113" s="6">
        <f t="shared" si="15"/>
        <v>28.48101265822785</v>
      </c>
      <c r="G113" s="6">
        <f t="shared" si="17"/>
        <v>8.800521512385918</v>
      </c>
      <c r="H113" s="6">
        <f t="shared" si="16"/>
        <v>33.9</v>
      </c>
      <c r="I113" s="6">
        <f t="shared" si="14"/>
        <v>139.9</v>
      </c>
    </row>
    <row r="114" spans="1:9" s="41" customFormat="1" ht="18">
      <c r="A114" s="42" t="s">
        <v>54</v>
      </c>
      <c r="B114" s="85">
        <v>40.4</v>
      </c>
      <c r="C114" s="54">
        <v>121.2</v>
      </c>
      <c r="D114" s="86">
        <f>13.5</f>
        <v>13.5</v>
      </c>
      <c r="E114" s="1"/>
      <c r="F114" s="1">
        <f t="shared" si="15"/>
        <v>33.415841584158414</v>
      </c>
      <c r="G114" s="1">
        <f t="shared" si="17"/>
        <v>11.138613861386139</v>
      </c>
      <c r="H114" s="1">
        <f t="shared" si="16"/>
        <v>26.9</v>
      </c>
      <c r="I114" s="1">
        <f t="shared" si="14"/>
        <v>107.7</v>
      </c>
    </row>
    <row r="115" spans="1:9" s="2" customFormat="1" ht="18.75">
      <c r="A115" s="19" t="s">
        <v>25</v>
      </c>
      <c r="B115" s="84">
        <v>0</v>
      </c>
      <c r="C115" s="63">
        <v>86.7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0</v>
      </c>
      <c r="I115" s="6">
        <f t="shared" si="14"/>
        <v>86.7</v>
      </c>
    </row>
    <row r="116" spans="1:9" s="2" customFormat="1" ht="21.75" customHeight="1">
      <c r="A116" s="19" t="s">
        <v>45</v>
      </c>
      <c r="B116" s="84">
        <v>17</v>
      </c>
      <c r="C116" s="63">
        <v>94.7</v>
      </c>
      <c r="D116" s="87">
        <f>16.2</f>
        <v>16.2</v>
      </c>
      <c r="E116" s="21">
        <f>D116/D102*100</f>
        <v>0.6399115184073313</v>
      </c>
      <c r="F116" s="6">
        <f t="shared" si="15"/>
        <v>95.29411764705881</v>
      </c>
      <c r="G116" s="6">
        <f t="shared" si="17"/>
        <v>17.10665258711721</v>
      </c>
      <c r="H116" s="6">
        <f t="shared" si="16"/>
        <v>0.8000000000000007</v>
      </c>
      <c r="I116" s="6">
        <f t="shared" si="14"/>
        <v>78.5</v>
      </c>
    </row>
    <row r="117" spans="1:9" s="2" customFormat="1" ht="37.5">
      <c r="A117" s="19" t="s">
        <v>49</v>
      </c>
      <c r="B117" s="84">
        <v>1076.2</v>
      </c>
      <c r="C117" s="63">
        <v>1700.1</v>
      </c>
      <c r="D117" s="87">
        <f>196.6+25+11.8</f>
        <v>233.4</v>
      </c>
      <c r="E117" s="21">
        <f>D117/D102*100</f>
        <v>9.219465950387109</v>
      </c>
      <c r="F117" s="6">
        <f t="shared" si="15"/>
        <v>21.687418695409775</v>
      </c>
      <c r="G117" s="6">
        <f t="shared" si="17"/>
        <v>13.728604199752956</v>
      </c>
      <c r="H117" s="6">
        <f t="shared" si="16"/>
        <v>842.8000000000001</v>
      </c>
      <c r="I117" s="6">
        <f t="shared" si="14"/>
        <v>1466.6999999999998</v>
      </c>
    </row>
    <row r="118" spans="1:9" s="2" customFormat="1" ht="56.25">
      <c r="A118" s="19" t="s">
        <v>56</v>
      </c>
      <c r="B118" s="84">
        <v>2</v>
      </c>
      <c r="C118" s="63">
        <v>157.1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2</v>
      </c>
      <c r="I118" s="6">
        <f t="shared" si="14"/>
        <v>157.1</v>
      </c>
    </row>
    <row r="119" spans="1:9" s="2" customFormat="1" ht="57" customHeight="1">
      <c r="A119" s="19" t="s">
        <v>73</v>
      </c>
      <c r="B119" s="84">
        <v>58.4</v>
      </c>
      <c r="C119" s="63">
        <v>321.5</v>
      </c>
      <c r="D119" s="87"/>
      <c r="E119" s="21">
        <f>D119/D102*100</f>
        <v>0</v>
      </c>
      <c r="F119" s="6">
        <f t="shared" si="15"/>
        <v>0</v>
      </c>
      <c r="G119" s="6">
        <f t="shared" si="17"/>
        <v>0</v>
      </c>
      <c r="H119" s="6">
        <f t="shared" si="16"/>
        <v>58.4</v>
      </c>
      <c r="I119" s="6">
        <f t="shared" si="14"/>
        <v>321.5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50</v>
      </c>
      <c r="I120" s="6">
        <f t="shared" si="14"/>
        <v>50</v>
      </c>
    </row>
    <row r="121" spans="1:9" s="2" customFormat="1" ht="37.5" hidden="1">
      <c r="A121" s="19" t="s">
        <v>82</v>
      </c>
      <c r="B121" s="84"/>
      <c r="C121" s="63"/>
      <c r="D121" s="87"/>
      <c r="E121" s="21">
        <f>D121/D102*100</f>
        <v>0</v>
      </c>
      <c r="F121" s="6" t="e">
        <f t="shared" si="15"/>
        <v>#DIV/0!</v>
      </c>
      <c r="G121" s="6" t="e">
        <f t="shared" si="17"/>
        <v>#DIV/0!</v>
      </c>
      <c r="H121" s="6">
        <f t="shared" si="16"/>
        <v>0</v>
      </c>
      <c r="I121" s="6">
        <f t="shared" si="14"/>
        <v>0</v>
      </c>
    </row>
    <row r="122" spans="1:9" s="2" customFormat="1" ht="18.75">
      <c r="A122" s="19" t="s">
        <v>76</v>
      </c>
      <c r="B122" s="84">
        <v>19.9</v>
      </c>
      <c r="C122" s="63">
        <v>178.8</v>
      </c>
      <c r="D122" s="87"/>
      <c r="E122" s="21">
        <f>D122/D102*100</f>
        <v>0</v>
      </c>
      <c r="F122" s="6">
        <f t="shared" si="15"/>
        <v>0</v>
      </c>
      <c r="G122" s="6">
        <f t="shared" si="17"/>
        <v>0</v>
      </c>
      <c r="H122" s="6">
        <f t="shared" si="16"/>
        <v>19.9</v>
      </c>
      <c r="I122" s="6">
        <f t="shared" si="14"/>
        <v>178.8</v>
      </c>
    </row>
    <row r="123" spans="1:9" s="2" customFormat="1" ht="35.25" customHeight="1">
      <c r="A123" s="19" t="s">
        <v>74</v>
      </c>
      <c r="B123" s="84">
        <v>7.5</v>
      </c>
      <c r="C123" s="63">
        <v>67.6</v>
      </c>
      <c r="D123" s="87">
        <f>0.5</f>
        <v>0.5</v>
      </c>
      <c r="E123" s="21">
        <f>D123/D102*100</f>
        <v>0.019750355506399114</v>
      </c>
      <c r="F123" s="6">
        <f t="shared" si="15"/>
        <v>6.666666666666667</v>
      </c>
      <c r="G123" s="6">
        <f t="shared" si="17"/>
        <v>0.7396449704142012</v>
      </c>
      <c r="H123" s="6">
        <f t="shared" si="16"/>
        <v>7</v>
      </c>
      <c r="I123" s="6">
        <f t="shared" si="14"/>
        <v>67.1</v>
      </c>
    </row>
    <row r="124" spans="1:9" s="2" customFormat="1" ht="35.25" customHeight="1">
      <c r="A124" s="19" t="s">
        <v>77</v>
      </c>
      <c r="B124" s="84">
        <v>40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40</v>
      </c>
      <c r="I124" s="6">
        <f t="shared" si="14"/>
        <v>60</v>
      </c>
    </row>
    <row r="125" spans="1:9" s="2" customFormat="1" ht="18.75">
      <c r="A125" s="19" t="s">
        <v>102</v>
      </c>
      <c r="B125" s="84">
        <v>20</v>
      </c>
      <c r="C125" s="63">
        <v>115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20</v>
      </c>
      <c r="I125" s="6">
        <f t="shared" si="14"/>
        <v>115</v>
      </c>
    </row>
    <row r="126" spans="1:9" s="2" customFormat="1" ht="18.75">
      <c r="A126" s="19" t="s">
        <v>32</v>
      </c>
      <c r="B126" s="84">
        <v>213.4</v>
      </c>
      <c r="C126" s="63">
        <v>868.2</v>
      </c>
      <c r="D126" s="87">
        <f>21.4+1.2+34.6+22.6+3.4+31.2+5.1+22.6</f>
        <v>142.10000000000002</v>
      </c>
      <c r="E126" s="21">
        <f>D126/D102*100</f>
        <v>5.61305103491863</v>
      </c>
      <c r="F126" s="6">
        <f t="shared" si="15"/>
        <v>66.58856607310216</v>
      </c>
      <c r="G126" s="6">
        <f t="shared" si="17"/>
        <v>16.36719649850265</v>
      </c>
      <c r="H126" s="6">
        <f t="shared" si="16"/>
        <v>71.29999999999998</v>
      </c>
      <c r="I126" s="6">
        <f t="shared" si="14"/>
        <v>726.1</v>
      </c>
    </row>
    <row r="127" spans="1:9" s="41" customFormat="1" ht="18">
      <c r="A127" s="42" t="s">
        <v>54</v>
      </c>
      <c r="B127" s="85">
        <v>178.6</v>
      </c>
      <c r="C127" s="54">
        <v>747.1</v>
      </c>
      <c r="D127" s="86">
        <f>21.4+1.2+34.6+22.6+31.2+22.6</f>
        <v>133.60000000000002</v>
      </c>
      <c r="E127" s="1">
        <f>D127/D126*100</f>
        <v>94.018296973962</v>
      </c>
      <c r="F127" s="1">
        <f>D127/B127*100</f>
        <v>74.80403135498321</v>
      </c>
      <c r="G127" s="1">
        <f t="shared" si="17"/>
        <v>17.88247891848481</v>
      </c>
      <c r="H127" s="1">
        <f t="shared" si="16"/>
        <v>44.99999999999997</v>
      </c>
      <c r="I127" s="1">
        <f t="shared" si="14"/>
        <v>613.5</v>
      </c>
    </row>
    <row r="128" spans="1:9" s="41" customFormat="1" ht="18">
      <c r="A128" s="31" t="s">
        <v>33</v>
      </c>
      <c r="B128" s="85">
        <v>13.1</v>
      </c>
      <c r="C128" s="54">
        <v>27.4</v>
      </c>
      <c r="D128" s="86">
        <v>3.4</v>
      </c>
      <c r="E128" s="1">
        <f>D128/D126*100</f>
        <v>2.3926812104152</v>
      </c>
      <c r="F128" s="1">
        <f>D128/B128*100</f>
        <v>25.954198473282442</v>
      </c>
      <c r="G128" s="1">
        <f>D128/C128*100</f>
        <v>12.408759124087592</v>
      </c>
      <c r="H128" s="1">
        <f t="shared" si="16"/>
        <v>9.7</v>
      </c>
      <c r="I128" s="1">
        <f t="shared" si="14"/>
        <v>24</v>
      </c>
    </row>
    <row r="129" spans="1:9" s="2" customFormat="1" ht="18.75">
      <c r="A129" s="19" t="s">
        <v>27</v>
      </c>
      <c r="B129" s="84">
        <v>2094</v>
      </c>
      <c r="C129" s="63">
        <v>8376</v>
      </c>
      <c r="D129" s="87">
        <f>1513.1+580.9</f>
        <v>2094</v>
      </c>
      <c r="E129" s="21">
        <f>D129/D102*100</f>
        <v>82.71448886079949</v>
      </c>
      <c r="F129" s="6">
        <f t="shared" si="15"/>
        <v>100</v>
      </c>
      <c r="G129" s="6">
        <f t="shared" si="17"/>
        <v>25</v>
      </c>
      <c r="H129" s="6">
        <f t="shared" si="16"/>
        <v>0</v>
      </c>
      <c r="I129" s="6">
        <f t="shared" si="14"/>
        <v>6282</v>
      </c>
    </row>
    <row r="130" spans="1:12" s="2" customFormat="1" ht="18.75" customHeight="1">
      <c r="A130" s="19" t="s">
        <v>109</v>
      </c>
      <c r="B130" s="84">
        <v>475.8</v>
      </c>
      <c r="C130" s="63">
        <v>475.8</v>
      </c>
      <c r="D130" s="87"/>
      <c r="E130" s="21">
        <f>D130/D102*100</f>
        <v>0</v>
      </c>
      <c r="F130" s="6">
        <f>D130/B130*100</f>
        <v>0</v>
      </c>
      <c r="G130" s="6">
        <f t="shared" si="17"/>
        <v>0</v>
      </c>
      <c r="H130" s="6">
        <f t="shared" si="16"/>
        <v>475.8</v>
      </c>
      <c r="I130" s="6">
        <f t="shared" si="14"/>
        <v>475.8</v>
      </c>
      <c r="K130" s="48"/>
      <c r="L130" s="48"/>
    </row>
    <row r="131" spans="1:12" s="2" customFormat="1" ht="19.5" customHeight="1">
      <c r="A131" s="19" t="s">
        <v>67</v>
      </c>
      <c r="B131" s="84">
        <v>0</v>
      </c>
      <c r="C131" s="63">
        <v>3775.3</v>
      </c>
      <c r="D131" s="87"/>
      <c r="E131" s="21">
        <f>D131/D102*100</f>
        <v>0</v>
      </c>
      <c r="F131" s="6"/>
      <c r="G131" s="6">
        <f t="shared" si="17"/>
        <v>0</v>
      </c>
      <c r="H131" s="6">
        <f t="shared" si="16"/>
        <v>0</v>
      </c>
      <c r="I131" s="6">
        <f t="shared" si="14"/>
        <v>3775.3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6824.4</v>
      </c>
      <c r="C133" s="88">
        <f>C41+C66+C69+C74+C76+C84+C98+C102+C96+C81+C94</f>
        <v>26232.4</v>
      </c>
      <c r="D133" s="63">
        <f>D41+D66+D69+D74+D76+D84+D98+D102+D96+D81+D94</f>
        <v>3652.8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176503.6</v>
      </c>
      <c r="C134" s="57">
        <f>C6+C17+C31+C41+C49+C56+C66+C69+C74+C76+C84+C87+C92+C98+C102+C96+C81+C94+C43</f>
        <v>626276.8</v>
      </c>
      <c r="D134" s="57">
        <f>D6+D17+D31+D41+D49+D56+D66+D69+D74+D76+D84+D87+D92+D98+D102+D96+D81+D94+D43</f>
        <v>97132.80000000002</v>
      </c>
      <c r="E134" s="40">
        <v>100</v>
      </c>
      <c r="F134" s="3">
        <f>D134/B134*100</f>
        <v>55.03162541727195</v>
      </c>
      <c r="G134" s="3">
        <f aca="true" t="shared" si="18" ref="G134:G140">D134/C134*100</f>
        <v>15.509563822258784</v>
      </c>
      <c r="H134" s="3">
        <f aca="true" t="shared" si="19" ref="H134:H140">B134-D134</f>
        <v>79370.79999999999</v>
      </c>
      <c r="I134" s="3">
        <f aca="true" t="shared" si="20" ref="I134:I140">C134-D134</f>
        <v>529144</v>
      </c>
      <c r="K134" s="49"/>
      <c r="L134" s="50"/>
    </row>
    <row r="135" spans="1:12" ht="18.75">
      <c r="A135" s="25" t="s">
        <v>5</v>
      </c>
      <c r="B135" s="70">
        <f>B7+B18+B32+B50+B57+B88+B110+B114+B44+B127</f>
        <v>113354.3</v>
      </c>
      <c r="C135" s="70">
        <f>C7+C18+C32+C50+C57+C88+C110+C114+C44+C127</f>
        <v>437725.39999999997</v>
      </c>
      <c r="D135" s="70">
        <f>D7+D18+D32+D50+D57+D88+D110+D114+D44+D127</f>
        <v>73022.40000000001</v>
      </c>
      <c r="E135" s="6">
        <f>D135/D134*100</f>
        <v>75.17790077090334</v>
      </c>
      <c r="F135" s="6">
        <f aca="true" t="shared" si="21" ref="F135:F146">D135/B135*100</f>
        <v>64.41961178358476</v>
      </c>
      <c r="G135" s="6">
        <f t="shared" si="18"/>
        <v>16.682239595874496</v>
      </c>
      <c r="H135" s="6">
        <f t="shared" si="19"/>
        <v>40331.899999999994</v>
      </c>
      <c r="I135" s="20">
        <f t="shared" si="20"/>
        <v>364702.99999999994</v>
      </c>
      <c r="K135" s="49"/>
      <c r="L135" s="50"/>
    </row>
    <row r="136" spans="1:12" ht="18.75">
      <c r="A136" s="25" t="s">
        <v>0</v>
      </c>
      <c r="B136" s="71">
        <f>B10+B21+B34+B53+B59+B89+B47+B128+B104+B107</f>
        <v>30052.000000000004</v>
      </c>
      <c r="C136" s="71">
        <f>C10+C21+C34+C53+C59+C89+C47+C128+C104+C107</f>
        <v>64853.700000000004</v>
      </c>
      <c r="D136" s="71">
        <f>D10+D21+D34+D53+D59+D89+D47+D128+D104+D107</f>
        <v>1643.6000000000001</v>
      </c>
      <c r="E136" s="6">
        <f>D136/D134*100</f>
        <v>1.6921163602820053</v>
      </c>
      <c r="F136" s="6">
        <f t="shared" si="21"/>
        <v>5.469186742978836</v>
      </c>
      <c r="G136" s="6">
        <f t="shared" si="18"/>
        <v>2.534319553086408</v>
      </c>
      <c r="H136" s="6">
        <f t="shared" si="19"/>
        <v>28408.400000000005</v>
      </c>
      <c r="I136" s="20">
        <f t="shared" si="20"/>
        <v>63210.100000000006</v>
      </c>
      <c r="K136" s="49"/>
      <c r="L136" s="106"/>
    </row>
    <row r="137" spans="1:12" ht="18.75">
      <c r="A137" s="25" t="s">
        <v>1</v>
      </c>
      <c r="B137" s="70">
        <f>B20+B9+B52+B46+B58+B33+B99</f>
        <v>5611.999999999999</v>
      </c>
      <c r="C137" s="70">
        <f>C20+C9+C52+C46+C58+C33+C99</f>
        <v>20323.899999999998</v>
      </c>
      <c r="D137" s="70">
        <f>D20+D9+D52+D46+D58+D33+D99</f>
        <v>3376.9</v>
      </c>
      <c r="E137" s="6">
        <f>D137/D134*100</f>
        <v>3.476580516571127</v>
      </c>
      <c r="F137" s="6">
        <f t="shared" si="21"/>
        <v>60.172843905915904</v>
      </c>
      <c r="G137" s="6">
        <f t="shared" si="18"/>
        <v>16.615413380305945</v>
      </c>
      <c r="H137" s="6">
        <f t="shared" si="19"/>
        <v>2235.099999999999</v>
      </c>
      <c r="I137" s="20">
        <f t="shared" si="20"/>
        <v>16946.999999999996</v>
      </c>
      <c r="K137" s="49"/>
      <c r="L137" s="50"/>
    </row>
    <row r="138" spans="1:12" ht="21" customHeight="1">
      <c r="A138" s="25" t="s">
        <v>15</v>
      </c>
      <c r="B138" s="70">
        <f>B11+B22+B100+B60+B36+B90</f>
        <v>1795.6</v>
      </c>
      <c r="C138" s="70">
        <f>C11+C22+C100+C60+C36+C90</f>
        <v>7143.8</v>
      </c>
      <c r="D138" s="70">
        <f>D11+D22+D100+D60+D36+D90</f>
        <v>1269.6000000000001</v>
      </c>
      <c r="E138" s="6">
        <f>D138/D134*100</f>
        <v>1.3070764973314883</v>
      </c>
      <c r="F138" s="6">
        <f t="shared" si="21"/>
        <v>70.70617063934063</v>
      </c>
      <c r="G138" s="6">
        <f t="shared" si="18"/>
        <v>17.772054088860273</v>
      </c>
      <c r="H138" s="6">
        <f t="shared" si="19"/>
        <v>525.9999999999998</v>
      </c>
      <c r="I138" s="20">
        <f t="shared" si="20"/>
        <v>5874.2</v>
      </c>
      <c r="K138" s="49"/>
      <c r="L138" s="106"/>
    </row>
    <row r="139" spans="1:12" ht="18.75">
      <c r="A139" s="25" t="s">
        <v>2</v>
      </c>
      <c r="B139" s="70">
        <f>B8+B19+B45+B51</f>
        <v>1770.8</v>
      </c>
      <c r="C139" s="70">
        <f>C8+C19+C45+C51</f>
        <v>7620.6</v>
      </c>
      <c r="D139" s="70">
        <f>D8+D19+D45+D51</f>
        <v>823.9000000000001</v>
      </c>
      <c r="E139" s="6">
        <f>D139/D134*100</f>
        <v>0.8482201686762864</v>
      </c>
      <c r="F139" s="6">
        <f t="shared" si="21"/>
        <v>46.52699344928846</v>
      </c>
      <c r="G139" s="6">
        <f t="shared" si="18"/>
        <v>10.811484660000525</v>
      </c>
      <c r="H139" s="6">
        <f t="shared" si="19"/>
        <v>946.8999999999999</v>
      </c>
      <c r="I139" s="20">
        <f t="shared" si="20"/>
        <v>6796.700000000001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23918.900000000005</v>
      </c>
      <c r="C140" s="70">
        <f>C134-C135-C136-C137-C138-C139</f>
        <v>88609.40000000007</v>
      </c>
      <c r="D140" s="70">
        <f>D134-D135-D136-D137-D138-D139</f>
        <v>16996.40000000001</v>
      </c>
      <c r="E140" s="6">
        <f>D140/D134*100</f>
        <v>17.498105686235757</v>
      </c>
      <c r="F140" s="6">
        <f t="shared" si="21"/>
        <v>71.05845168465108</v>
      </c>
      <c r="G140" s="46">
        <f t="shared" si="18"/>
        <v>19.181260678889593</v>
      </c>
      <c r="H140" s="6">
        <f t="shared" si="19"/>
        <v>6922.499999999996</v>
      </c>
      <c r="I140" s="6">
        <f t="shared" si="20"/>
        <v>71613.00000000006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v>1880</v>
      </c>
      <c r="C142" s="77">
        <v>1910</v>
      </c>
      <c r="D142" s="77"/>
      <c r="E142" s="16"/>
      <c r="F142" s="6">
        <f t="shared" si="21"/>
        <v>0</v>
      </c>
      <c r="G142" s="6">
        <f aca="true" t="shared" si="22" ref="G142:G151">D142/C142*100</f>
        <v>0</v>
      </c>
      <c r="H142" s="6">
        <f>B142-D142</f>
        <v>1880</v>
      </c>
      <c r="I142" s="6">
        <f aca="true" t="shared" si="23" ref="I142:I151">C142-D142</f>
        <v>1910</v>
      </c>
      <c r="J142" s="109"/>
      <c r="K142" s="49"/>
      <c r="L142" s="49"/>
    </row>
    <row r="143" spans="1:12" ht="18.75" hidden="1">
      <c r="A143" s="25" t="s">
        <v>22</v>
      </c>
      <c r="B143" s="92"/>
      <c r="C143" s="70"/>
      <c r="D143" s="70"/>
      <c r="E143" s="6"/>
      <c r="F143" s="6" t="e">
        <f t="shared" si="21"/>
        <v>#DIV/0!</v>
      </c>
      <c r="G143" s="6" t="e">
        <f t="shared" si="22"/>
        <v>#DIV/0!</v>
      </c>
      <c r="H143" s="6">
        <f aca="true" t="shared" si="24" ref="H143:H150">B143-D143</f>
        <v>0</v>
      </c>
      <c r="I143" s="6">
        <f t="shared" si="23"/>
        <v>0</v>
      </c>
      <c r="K143" s="49"/>
      <c r="L143" s="49"/>
    </row>
    <row r="144" spans="1:12" ht="18.75">
      <c r="A144" s="25" t="s">
        <v>63</v>
      </c>
      <c r="B144" s="92">
        <v>12701.5</v>
      </c>
      <c r="C144" s="70">
        <v>29762.7</v>
      </c>
      <c r="D144" s="70"/>
      <c r="E144" s="6"/>
      <c r="F144" s="6">
        <f t="shared" si="21"/>
        <v>0</v>
      </c>
      <c r="G144" s="6">
        <f t="shared" si="22"/>
        <v>0</v>
      </c>
      <c r="H144" s="6">
        <f t="shared" si="24"/>
        <v>12701.5</v>
      </c>
      <c r="I144" s="6">
        <f t="shared" si="23"/>
        <v>29762.7</v>
      </c>
      <c r="K144" s="49"/>
      <c r="L144" s="49"/>
    </row>
    <row r="145" spans="1:12" ht="37.5" hidden="1">
      <c r="A145" s="25" t="s">
        <v>72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v>2522.9</v>
      </c>
      <c r="C146" s="70">
        <v>8750.7</v>
      </c>
      <c r="D146" s="70">
        <f>1079.6+99</f>
        <v>1178.6</v>
      </c>
      <c r="E146" s="21"/>
      <c r="F146" s="6">
        <f t="shared" si="21"/>
        <v>46.71608070078084</v>
      </c>
      <c r="G146" s="6">
        <f t="shared" si="22"/>
        <v>13.468636794770703</v>
      </c>
      <c r="H146" s="6">
        <f t="shared" si="24"/>
        <v>1344.3000000000002</v>
      </c>
      <c r="I146" s="6">
        <f t="shared" si="23"/>
        <v>7572.1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 hidden="1">
      <c r="A148" s="25" t="s">
        <v>53</v>
      </c>
      <c r="B148" s="92"/>
      <c r="C148" s="70"/>
      <c r="D148" s="70"/>
      <c r="E148" s="21"/>
      <c r="F148" s="6" t="e">
        <f>D148/B148*100</f>
        <v>#DIV/0!</v>
      </c>
      <c r="G148" s="6" t="e">
        <f t="shared" si="22"/>
        <v>#DIV/0!</v>
      </c>
      <c r="H148" s="6">
        <f t="shared" si="24"/>
        <v>0</v>
      </c>
      <c r="I148" s="6">
        <f t="shared" si="23"/>
        <v>0</v>
      </c>
    </row>
    <row r="149" spans="1:9" ht="19.5" customHeight="1" hidden="1">
      <c r="A149" s="25" t="s">
        <v>70</v>
      </c>
      <c r="B149" s="92"/>
      <c r="C149" s="70"/>
      <c r="D149" s="70"/>
      <c r="E149" s="21"/>
      <c r="F149" s="6" t="e">
        <f>D149/B149*100</f>
        <v>#DIV/0!</v>
      </c>
      <c r="G149" s="6" t="e">
        <f t="shared" si="22"/>
        <v>#DIV/0!</v>
      </c>
      <c r="H149" s="6">
        <f t="shared" si="24"/>
        <v>0</v>
      </c>
      <c r="I149" s="6">
        <f t="shared" si="23"/>
        <v>0</v>
      </c>
    </row>
    <row r="150" spans="1:9" ht="19.5" thickBot="1">
      <c r="A150" s="25" t="s">
        <v>64</v>
      </c>
      <c r="B150" s="92">
        <v>783.1</v>
      </c>
      <c r="C150" s="93">
        <v>3939.6</v>
      </c>
      <c r="D150" s="93"/>
      <c r="E150" s="26"/>
      <c r="F150" s="6">
        <f>D150/B150*100</f>
        <v>0</v>
      </c>
      <c r="G150" s="6">
        <f t="shared" si="22"/>
        <v>0</v>
      </c>
      <c r="H150" s="6">
        <f t="shared" si="24"/>
        <v>783.1</v>
      </c>
      <c r="I150" s="6">
        <f t="shared" si="23"/>
        <v>3939.6</v>
      </c>
    </row>
    <row r="151" spans="1:9" ht="19.5" thickBot="1">
      <c r="A151" s="15" t="s">
        <v>20</v>
      </c>
      <c r="B151" s="94">
        <f>B134+B142+B146+B147+B143+B150+B149+B144+B148+B145</f>
        <v>194391.1</v>
      </c>
      <c r="C151" s="94">
        <f>C134+C142+C146+C147+C143+C150+C149+C144+C148+C145</f>
        <v>670639.7999999999</v>
      </c>
      <c r="D151" s="94">
        <f>D134+D142+D146+D147+D143+D150+D149+D144+D148+D145</f>
        <v>98311.40000000002</v>
      </c>
      <c r="E151" s="27"/>
      <c r="F151" s="3">
        <f>D151/B151*100</f>
        <v>50.57402319344868</v>
      </c>
      <c r="G151" s="3">
        <f t="shared" si="22"/>
        <v>14.659344703371325</v>
      </c>
      <c r="H151" s="3">
        <f>B151-D151</f>
        <v>96079.69999999998</v>
      </c>
      <c r="I151" s="3">
        <f t="shared" si="23"/>
        <v>572328.3999999999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6" sqref="Q26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626276.8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97132.80000000002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31" sqref="Q3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626276.8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97132.80000000002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2014-03-03T07:27:33Z</cp:lastPrinted>
  <dcterms:created xsi:type="dcterms:W3CDTF">2000-06-20T04:48:00Z</dcterms:created>
  <dcterms:modified xsi:type="dcterms:W3CDTF">2014-03-12T06:01:09Z</dcterms:modified>
  <cp:category/>
  <cp:version/>
  <cp:contentType/>
  <cp:contentStatus/>
</cp:coreProperties>
</file>